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UlrikeLiss\Desktop\"/>
    </mc:Choice>
  </mc:AlternateContent>
  <xr:revisionPtr revIDLastSave="0" documentId="13_ncr:1_{FCC2E523-B6C1-4F20-87E4-A03276642A7D}" xr6:coauthVersionLast="47" xr6:coauthVersionMax="47" xr10:uidLastSave="{00000000-0000-0000-0000-000000000000}"/>
  <bookViews>
    <workbookView xWindow="-110" yWindow="-110" windowWidth="19420" windowHeight="11500" tabRatio="500" xr2:uid="{00000000-000D-0000-FFFF-FFFF00000000}"/>
  </bookViews>
  <sheets>
    <sheet name="Overview" sheetId="1" r:id="rId1"/>
    <sheet name="FX &amp; Method" sheetId="5" r:id="rId2"/>
    <sheet name="On-Call" sheetId="2" r:id="rId3"/>
    <sheet name="Not On-Call" sheetId="3" r:id="rId4"/>
    <sheet name="Not On-Call Detail" sheetId="4"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9" i="1" l="1"/>
  <c r="F15" i="1"/>
  <c r="E15" i="1"/>
  <c r="G15" i="1" s="1"/>
  <c r="C15" i="1"/>
  <c r="F14" i="1"/>
  <c r="E14" i="1"/>
  <c r="G14" i="1" s="1"/>
  <c r="F13" i="1"/>
  <c r="E13" i="1"/>
  <c r="G13" i="1" s="1"/>
  <c r="C14" i="1"/>
  <c r="C13" i="1"/>
  <c r="F12" i="1"/>
  <c r="E12" i="1"/>
  <c r="C12" i="1"/>
  <c r="D7" i="1"/>
  <c r="D6" i="1"/>
  <c r="I23" i="3"/>
  <c r="I22" i="3"/>
  <c r="I21" i="3"/>
  <c r="I20" i="3"/>
  <c r="I19" i="3"/>
  <c r="I18" i="3"/>
  <c r="I17" i="3"/>
  <c r="I16" i="3"/>
  <c r="I15" i="3"/>
  <c r="I14" i="3"/>
  <c r="I13" i="3"/>
  <c r="I12" i="3"/>
  <c r="I11" i="3"/>
  <c r="I10" i="3"/>
  <c r="I9" i="3"/>
  <c r="I8" i="3"/>
  <c r="I7" i="3"/>
  <c r="I6" i="3"/>
  <c r="I5" i="3"/>
  <c r="I12" i="2"/>
  <c r="I11" i="2"/>
  <c r="I10" i="2"/>
  <c r="I9" i="2"/>
  <c r="I8" i="2"/>
  <c r="I7" i="2"/>
  <c r="I6" i="2"/>
  <c r="I13" i="2" s="1"/>
  <c r="I5" i="2"/>
  <c r="D8" i="1"/>
  <c r="F69" i="4"/>
  <c r="F23" i="3"/>
  <c r="F22" i="3"/>
  <c r="F21" i="3"/>
  <c r="B13" i="1" s="1"/>
  <c r="D13" i="1" s="1"/>
  <c r="F20" i="3"/>
  <c r="F19" i="3"/>
  <c r="F18" i="3"/>
  <c r="F17" i="3"/>
  <c r="F16" i="3"/>
  <c r="F15" i="3"/>
  <c r="B15" i="1" s="1"/>
  <c r="F14" i="3"/>
  <c r="F13" i="3"/>
  <c r="F12" i="3"/>
  <c r="F11" i="3"/>
  <c r="F10" i="3"/>
  <c r="F9" i="3"/>
  <c r="F8" i="3"/>
  <c r="F7" i="3"/>
  <c r="F6" i="3"/>
  <c r="B12" i="1" s="1"/>
  <c r="F5" i="3"/>
  <c r="B14" i="1" s="1"/>
  <c r="D14" i="1" s="1"/>
  <c r="F13" i="2"/>
  <c r="C6" i="1" s="1"/>
  <c r="B8" i="1"/>
  <c r="D15" i="1" l="1"/>
  <c r="F16" i="1"/>
  <c r="B16" i="1"/>
  <c r="C16" i="1"/>
  <c r="G12" i="1"/>
  <c r="G16" i="1" s="1"/>
  <c r="D12" i="1"/>
  <c r="I24" i="3"/>
  <c r="E16" i="1"/>
  <c r="F24" i="3"/>
  <c r="C7" i="1" s="1"/>
  <c r="C8" i="1" s="1"/>
  <c r="D16" i="1" l="1"/>
  <c r="B18" i="1" s="1"/>
</calcChain>
</file>

<file path=xl/sharedStrings.xml><?xml version="1.0" encoding="utf-8"?>
<sst xmlns="http://schemas.openxmlformats.org/spreadsheetml/2006/main" count="580" uniqueCount="149">
  <si>
    <t>INC-6002 (Klue Incident) - Participant Hours for Insurance Recovery</t>
  </si>
  <si>
    <t>Summary by group</t>
  </si>
  <si>
    <t>Group</t>
  </si>
  <si>
    <t># People</t>
  </si>
  <si>
    <t>Total Hours</t>
  </si>
  <si>
    <t>Compensation basis</t>
  </si>
  <si>
    <t>On-call (Support / InfoSec / Eng)</t>
  </si>
  <si>
    <t>On-Call policy (per-incident block rates)</t>
  </si>
  <si>
    <t>Not on-call (GTM / Legal / TAM)</t>
  </si>
  <si>
    <t>TOTAL</t>
  </si>
  <si>
    <t>Entity</t>
  </si>
  <si>
    <t>Camunda Inc.</t>
  </si>
  <si>
    <t>On-Call participants - INC-6002</t>
  </si>
  <si>
    <t>Compensated per the On-Call policy. Hours = total incident WORK time logged. Source: PLT on-call sheet, INC-6002.</t>
  </si>
  <si>
    <t>Name</t>
  </si>
  <si>
    <t>Email</t>
  </si>
  <si>
    <t>Currency</t>
  </si>
  <si>
    <t>On-Call Compensation</t>
  </si>
  <si>
    <t>Comp. Currency</t>
  </si>
  <si>
    <t>Jeffrey Stokes</t>
  </si>
  <si>
    <t>jeffrey.stokes@camunda.com</t>
  </si>
  <si>
    <t>USD</t>
  </si>
  <si>
    <t>Alexandra Corremans</t>
  </si>
  <si>
    <t>alexandra.corremans@camunda.com</t>
  </si>
  <si>
    <t>EUR</t>
  </si>
  <si>
    <t>Alessandro Cavalli</t>
  </si>
  <si>
    <t>alessandro.cavalli@camunda.com</t>
  </si>
  <si>
    <t>Petru Gulian</t>
  </si>
  <si>
    <t>petru.gulian@camunda.com</t>
  </si>
  <si>
    <t>GBP</t>
  </si>
  <si>
    <t>Garima Yadav</t>
  </si>
  <si>
    <t>garima.yadav@camunda.com</t>
  </si>
  <si>
    <t>AED</t>
  </si>
  <si>
    <t>Chris Campbell</t>
  </si>
  <si>
    <t>chris.campbell@camunda.com</t>
  </si>
  <si>
    <t>Adesh Pansuriya</t>
  </si>
  <si>
    <t>adesh.pansuriya@camunda.com</t>
  </si>
  <si>
    <t>Eyal Marantenboim</t>
  </si>
  <si>
    <t>eyal.marantenboim@camunda.com</t>
  </si>
  <si>
    <t>Non-On-Call participants - INC-6002 (GTM / Legal / TAM)</t>
  </si>
  <si>
    <t>Award (one-time)</t>
  </si>
  <si>
    <t>Francesca Vismara</t>
  </si>
  <si>
    <t>francesca.vismara@camunda.com</t>
  </si>
  <si>
    <t>Camunda Services GmbH</t>
  </si>
  <si>
    <t>Yasmine Hamdi</t>
  </si>
  <si>
    <t>yasmine.hamdi@camunda.com</t>
  </si>
  <si>
    <t>Benjamin Hoffmann</t>
  </si>
  <si>
    <t>benjamin.hoffmann@camunda.com</t>
  </si>
  <si>
    <t>Susan Raff</t>
  </si>
  <si>
    <t>susan.raff@camunda.com</t>
  </si>
  <si>
    <t>John Kelleher</t>
  </si>
  <si>
    <t>john.kelleher@camunda.com</t>
  </si>
  <si>
    <t>Daniel Ragan</t>
  </si>
  <si>
    <t>dan.ragan@camunda.com</t>
  </si>
  <si>
    <t>Ryan Warner</t>
  </si>
  <si>
    <t>ryan.warner@camunda.com</t>
  </si>
  <si>
    <t>Betsy Burt</t>
  </si>
  <si>
    <t>betsy.burt@camunda.com</t>
  </si>
  <si>
    <t>Oleg Meshcheryakov</t>
  </si>
  <si>
    <t>oleg.meshcheryakov@camunda.com</t>
  </si>
  <si>
    <t>Ieva Rekase</t>
  </si>
  <si>
    <t>ieva.rekase@camunda.com</t>
  </si>
  <si>
    <t>Farrhah Khan</t>
  </si>
  <si>
    <t>farrhah.khan@camunda.com</t>
  </si>
  <si>
    <t>Remote Technology (South Africa)</t>
  </si>
  <si>
    <t>ZAR</t>
  </si>
  <si>
    <t>Kundan Singh Bisht</t>
  </si>
  <si>
    <t>kundan.bisht@camunda.com</t>
  </si>
  <si>
    <t>Remote Technology (India)</t>
  </si>
  <si>
    <t>INR</t>
  </si>
  <si>
    <t>Carlos Ramirez</t>
  </si>
  <si>
    <t>carlos.ramirez@camunda.com</t>
  </si>
  <si>
    <t>Remote Technology (Spain)</t>
  </si>
  <si>
    <t>Jaswanth Ganapa</t>
  </si>
  <si>
    <t>jaswanth.ganapa@camunda.com</t>
  </si>
  <si>
    <t>Fran Gomez</t>
  </si>
  <si>
    <t>fran.gomez@camunda.com</t>
  </si>
  <si>
    <t>Regan Mccaffrey</t>
  </si>
  <si>
    <t>regan.mccaffrey@camunda.com</t>
  </si>
  <si>
    <t>Remote Technology (Canada)</t>
  </si>
  <si>
    <t>CAD</t>
  </si>
  <si>
    <t>Sania Samad</t>
  </si>
  <si>
    <t>sania.samad@camunda.com</t>
  </si>
  <si>
    <t>Camunda Ltd.</t>
  </si>
  <si>
    <t>James Walker</t>
  </si>
  <si>
    <t>james.walker@camunda.com</t>
  </si>
  <si>
    <t>Zain Tajani</t>
  </si>
  <si>
    <t>zain.tajani@camunda.com</t>
  </si>
  <si>
    <t>Non-On-Call session log - INC-6002</t>
  </si>
  <si>
    <t>Session-level hours as logged. Source: incident hours sheet (Kurt). Feeds the per-person totals on 'Not On-Call'.</t>
  </si>
  <si>
    <t>Date</t>
  </si>
  <si>
    <t>Hours</t>
  </si>
  <si>
    <t>2026-06-19</t>
  </si>
  <si>
    <t>2026-06-20</t>
  </si>
  <si>
    <t>2026-06-18</t>
  </si>
  <si>
    <t>2026-06-21</t>
  </si>
  <si>
    <t>2026-06-17</t>
  </si>
  <si>
    <t>2026-06-22</t>
  </si>
  <si>
    <t>2026-06-23</t>
  </si>
  <si>
    <t>2026-06-24</t>
  </si>
  <si>
    <t>2026-06-25</t>
  </si>
  <si>
    <t>2026-06-26</t>
  </si>
  <si>
    <t>CamundiKudos award</t>
  </si>
  <si>
    <t>Team</t>
  </si>
  <si>
    <t>Support</t>
  </si>
  <si>
    <t>InfoSec</t>
  </si>
  <si>
    <t>PEO - Remote.com</t>
  </si>
  <si>
    <t>Customer Success</t>
  </si>
  <si>
    <t>Legal</t>
  </si>
  <si>
    <t>Revenue Operations</t>
  </si>
  <si>
    <t>Total Cost (USD)</t>
  </si>
  <si>
    <t>Not on-call hrs</t>
  </si>
  <si>
    <t>On-call hrs</t>
  </si>
  <si>
    <t>Total hrs</t>
  </si>
  <si>
    <t>Not on-call cost (USD)</t>
  </si>
  <si>
    <t>On-call cost (USD)</t>
  </si>
  <si>
    <t>Total cost (USD)</t>
  </si>
  <si>
    <t>PEO - Remote.com (all countries)</t>
  </si>
  <si>
    <t>Notes</t>
  </si>
  <si>
    <t>4. On-call team split: 7 Support, 1 InfoSec. Per-person hours are on the On-Call tab.</t>
  </si>
  <si>
    <t>FX rates and derivation of USD figures</t>
  </si>
  <si>
    <t>All USD amounts in this workbook are calculated from this tab. No external workbook is referenced.</t>
  </si>
  <si>
    <t>Reporting rates - conversion to USD</t>
  </si>
  <si>
    <t>Rate to USD</t>
  </si>
  <si>
    <t>Basis</t>
  </si>
  <si>
    <t>Paid in USD. Shown as actually paid; no conversion applied.</t>
  </si>
  <si>
    <t>Three-month trailing average, May-Jul 2026. Camunda base currency is EUR.</t>
  </si>
  <si>
    <t>Three-month trailing average, May-Jul 2026.</t>
  </si>
  <si>
    <t>Call-out block rates - On-Call Policy for Engineering, cl. 7.1.2</t>
  </si>
  <si>
    <t>Per 4-hr block</t>
  </si>
  <si>
    <t>Derivation</t>
  </si>
  <si>
    <t>Policy rate (base).</t>
  </si>
  <si>
    <t>EUR/USD 1.0526 - internal payroll rate, not the reporting rate above.</t>
  </si>
  <si>
    <t>EUR/GBP 0.8526 - internal payroll rate.</t>
  </si>
  <si>
    <t>EUR/AED 3.8632 - internal payroll rate.</t>
  </si>
  <si>
    <t>Amounts paid in USD (Camunda Inc.) are reported as actually paid and therefore embed the internal payroll rate of EUR/USD 1.0526, not the May-Jul 2026 reporting average of 1.1536. Non-USD amounts involve no USD outlay and are converted at the reporting average.</t>
  </si>
  <si>
    <t>Cost (USD)</t>
  </si>
  <si>
    <t>Award ccy</t>
  </si>
  <si>
    <t>Prepared for Ulrike Liss (Uli). Names and hours worked on incident response, split by on-call vs. non-on-call. On-call are compensated per the On-Call policy; non-on-call receive a one-time Exceptional Achievement Award (Collaborative Excellence). Originally prepared 17 Jul 2026; revised 12 Aug 2026; rebuilt 22 Aug 2026.</t>
  </si>
  <si>
    <t>Payout summary by entity (USD) - for insurance recovery</t>
  </si>
  <si>
    <t>Cross-check - entity grid vs group summary</t>
  </si>
  <si>
    <t>1. Garima Yadav is not a Camunda Inc. employee. She is based in the UAE and engaged through Remote.com (PEO), paid in AED. Her 20 hours and compensation sit in the PEO line, not Camunda Inc. This corrects the 17 July file, where her hours were included in the Camunda Inc. total. Her USD figure is shown individually on the On-Call tab.</t>
  </si>
  <si>
    <t>2. Every figure in this workbook is formula-driven from the On-Call, Not On-Call, Not On-Call Detail and FX &amp; Method tabs within this file. There are no links to any external workbook. Entity totals in the 17 July file were entered manually and did not reconcile to the underlying tabs.</t>
  </si>
  <si>
    <t>3. Currency. Amounts paid in USD are shown as actually paid. Non-USD amounts are converted at the May-Jul 2026 three-month trailing average. All rates, and the derivation of the local call-out block rates, are set out on the FX &amp; Method tab.</t>
  </si>
  <si>
    <t>5. On-call amounts are call-out compensation only, at EUR 300.00 gross per 4-hour block or the local equivalent (On-Call Policy for Engineering, cl. 7.1.2). No weekly on-call standby retainer (EUR 630 Engineering / EUR 910 Support) is claimed, as that cost is incurred irrespective of this incident.</t>
  </si>
  <si>
    <t>6. Non-on-call amounts are one-time discretionary Exceptional Achievement Awards, tiered by individual contribution at 200 / 750 / 2,000. They are not hourly payments and do not vary with hours worked. Hours are shown for context only.</t>
  </si>
  <si>
    <t>7. Award currency is not always the recipient's payroll currency. Awards for PEO personnel are denominated in EUR and settled in local currency. The "Award ccy" column on the Not On-Call tab governs the USD conversion.</t>
  </si>
  <si>
    <t>8. On-call work is recorded through the On-Call Compensation process (Camunda handbook): individual contributors submit actual work performed outside their local business hours, submissions are converted to 4-hour blocks, overlapping periods are de-duplicated, and the manager validates the monthly report before payroll.</t>
  </si>
  <si>
    <t>One-time discretionary Exceptional Achievement Award (Collaborative Excellence), tiered by individual contribution: 200 / 750 / 2,000. Awards are not hourly payments. Hours per person shown for insurance recovery. Source: incident hours sheet (Kurt). See 'Not On-Call Detail' for session 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</si>
</sst>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
    <numFmt numFmtId="166" formatCode="\$#,##0"/>
    <numFmt numFmtId="167" formatCode="#,##0.0"/>
    <numFmt numFmtId="168" formatCode="0.000000"/>
    <numFmt numFmtId="169" formatCode="[$$-409]#,##0.00"/>
  </numFmts>
  <fonts count="18" x14ac:knownFonts="1">
    <font>
      <sz val="11"/>
      <color theme="1"/>
      <name val="Calibri"/>
      <family val="2"/>
      <charset val="1"/>
    </font>
    <font>
      <sz val="10"/>
      <name val="Arial"/>
      <family val="2"/>
    </font>
    <font>
      <b/>
      <sz val="14"/>
      <color rgb="FFFFFFFF"/>
      <name val="Arial"/>
      <family val="2"/>
    </font>
    <font>
      <i/>
      <sz val="10"/>
      <color rgb="FF333333"/>
      <name val="Arial"/>
      <family val="2"/>
    </font>
    <font>
      <b/>
      <sz val="11"/>
      <color rgb="FFFC5D0D"/>
      <name val="Arial"/>
      <family val="2"/>
    </font>
    <font>
      <b/>
      <sz val="10"/>
      <color rgb="FFFFFFFF"/>
      <name val="Arial"/>
      <family val="2"/>
    </font>
    <font>
      <sz val="10"/>
      <name val="Arial"/>
      <family val="2"/>
    </font>
    <font>
      <b/>
      <sz val="10"/>
      <name val="Arial"/>
      <family val="2"/>
    </font>
    <font>
      <sz val="9"/>
      <color rgb="FF555555"/>
      <name val="Arial"/>
      <family val="2"/>
    </font>
    <font>
      <i/>
      <sz val="9"/>
      <color rgb="FFC00000"/>
      <name val="Arial"/>
      <family val="2"/>
    </font>
    <font>
      <b/>
      <sz val="10"/>
      <name val="Calibri"/>
      <family val="2"/>
    </font>
    <font>
      <b/>
      <sz val="10"/>
      <color rgb="FFFFFFFF"/>
      <name val="Calibri"/>
      <family val="2"/>
    </font>
    <font>
      <b/>
      <sz val="14"/>
      <color theme="1"/>
      <name val="Arial"/>
    </font>
    <font>
      <sz val="11"/>
      <color theme="1"/>
      <name val="Arial"/>
    </font>
    <font>
      <i/>
      <sz val="11"/>
      <color theme="1"/>
      <name val="Arial"/>
    </font>
    <font>
      <b/>
      <sz val="11"/>
      <color theme="1"/>
      <name val="Arial"/>
    </font>
    <font>
      <sz val="10"/>
      <color theme="1"/>
      <name val="Arial"/>
    </font>
    <font>
      <b/>
      <sz val="10"/>
      <color theme="1"/>
      <name val="Arial"/>
    </font>
  </fonts>
  <fills count="9">
    <fill>
      <patternFill patternType="none"/>
    </fill>
    <fill>
      <patternFill patternType="gray125"/>
    </fill>
    <fill>
      <patternFill patternType="solid">
        <fgColor rgb="FF2E2E38"/>
        <bgColor rgb="FF333333"/>
      </patternFill>
    </fill>
    <fill>
      <patternFill patternType="solid">
        <fgColor rgb="FFFC5D0D"/>
        <bgColor rgb="FFFF9900"/>
      </patternFill>
    </fill>
    <fill>
      <patternFill patternType="solid">
        <fgColor rgb="FFF2F2F2"/>
        <bgColor rgb="FFFCE9DE"/>
      </patternFill>
    </fill>
    <fill>
      <patternFill patternType="solid">
        <fgColor rgb="FFFCE9DE"/>
        <bgColor rgb="FFF2F2F2"/>
      </patternFill>
    </fill>
    <fill>
      <patternFill patternType="solid">
        <fgColor rgb="FFDCE6F1"/>
      </patternFill>
    </fill>
    <fill>
      <patternFill patternType="solid">
        <fgColor rgb="FF1F3864"/>
      </patternFill>
    </fill>
    <fill>
      <patternFill patternType="solid">
        <fgColor rgb="FFFFFF00"/>
        <bgColor indexed="64"/>
      </patternFill>
    </fill>
  </fills>
  <borders count="4">
    <border>
      <left/>
      <right/>
      <top/>
      <bottom/>
      <diagonal/>
    </border>
    <border>
      <left style="thin">
        <color rgb="FFD0D0D0"/>
      </left>
      <right style="thin">
        <color rgb="FFD0D0D0"/>
      </right>
      <top style="thin">
        <color rgb="FFD0D0D0"/>
      </top>
      <bottom style="thin">
        <color rgb="FFD0D0D0"/>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s>
  <cellStyleXfs count="1">
    <xf numFmtId="0" fontId="0" fillId="0" borderId="0"/>
  </cellStyleXfs>
  <cellXfs count="60">
    <xf numFmtId="0" fontId="0" fillId="0" borderId="0" xfId="0"/>
    <xf numFmtId="0" fontId="4" fillId="0" borderId="0" xfId="0" applyFont="1"/>
    <xf numFmtId="0" fontId="5" fillId="3" borderId="1" xfId="0" applyFont="1" applyFill="1" applyBorder="1" applyAlignment="1">
      <alignment horizontal="center" vertical="center"/>
    </xf>
    <xf numFmtId="0" fontId="6" fillId="0" borderId="1" xfId="0" applyFont="1" applyBorder="1" applyAlignment="1">
      <alignment horizontal="left" vertical="center"/>
    </xf>
    <xf numFmtId="0" fontId="6" fillId="0" borderId="1" xfId="0" applyFont="1" applyBorder="1" applyAlignment="1">
      <alignment horizontal="center" vertical="center"/>
    </xf>
    <xf numFmtId="164" fontId="6" fillId="0" borderId="1" xfId="0" applyNumberFormat="1" applyFont="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center" vertical="center"/>
    </xf>
    <xf numFmtId="0" fontId="6" fillId="5" borderId="1" xfId="0" applyFont="1" applyFill="1" applyBorder="1" applyAlignment="1">
      <alignment horizontal="left" vertical="center"/>
    </xf>
    <xf numFmtId="0" fontId="6" fillId="5" borderId="1" xfId="0" applyFont="1" applyFill="1" applyBorder="1" applyAlignment="1">
      <alignment horizontal="center" vertical="center"/>
    </xf>
    <xf numFmtId="164" fontId="6" fillId="5" borderId="1" xfId="0" applyNumberFormat="1" applyFont="1" applyFill="1" applyBorder="1" applyAlignment="1">
      <alignment horizontal="center" vertical="center"/>
    </xf>
    <xf numFmtId="164" fontId="7" fillId="4" borderId="1" xfId="0" applyNumberFormat="1" applyFont="1" applyFill="1" applyBorder="1" applyAlignment="1">
      <alignment horizontal="center" vertical="center"/>
    </xf>
    <xf numFmtId="4" fontId="6" fillId="0" borderId="1" xfId="0" applyNumberFormat="1" applyFont="1" applyBorder="1" applyAlignment="1">
      <alignment horizontal="right" vertical="center"/>
    </xf>
    <xf numFmtId="4" fontId="6" fillId="5" borderId="1" xfId="0" applyNumberFormat="1" applyFont="1" applyFill="1" applyBorder="1" applyAlignment="1">
      <alignment horizontal="right" vertical="center"/>
    </xf>
    <xf numFmtId="3" fontId="6" fillId="0" borderId="1" xfId="0" applyNumberFormat="1" applyFont="1" applyBorder="1" applyAlignment="1">
      <alignment horizontal="center" vertical="center"/>
    </xf>
    <xf numFmtId="3" fontId="6" fillId="5"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1" fillId="0" borderId="1" xfId="0" applyFont="1" applyBorder="1" applyAlignment="1">
      <alignment horizontal="left" vertical="center"/>
    </xf>
    <xf numFmtId="0" fontId="1" fillId="5" borderId="1" xfId="0" applyFont="1" applyFill="1" applyBorder="1" applyAlignment="1">
      <alignment horizontal="left" vertical="center"/>
    </xf>
    <xf numFmtId="0" fontId="0" fillId="0" borderId="2" xfId="0" applyBorder="1"/>
    <xf numFmtId="0" fontId="0" fillId="0" borderId="0" xfId="0" applyAlignment="1">
      <alignment wrapText="1"/>
    </xf>
    <xf numFmtId="0" fontId="5" fillId="3"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1" fillId="0" borderId="1" xfId="0" applyFont="1" applyBorder="1" applyAlignment="1">
      <alignment horizontal="left" vertical="center" wrapText="1"/>
    </xf>
    <xf numFmtId="0" fontId="7" fillId="4" borderId="1" xfId="0" applyFont="1" applyFill="1" applyBorder="1" applyAlignment="1">
      <alignment horizontal="left" vertical="center" wrapText="1"/>
    </xf>
    <xf numFmtId="165" fontId="0" fillId="0" borderId="2" xfId="0" applyNumberFormat="1" applyBorder="1"/>
    <xf numFmtId="165" fontId="10" fillId="6" borderId="2" xfId="0" applyNumberFormat="1" applyFont="1" applyFill="1" applyBorder="1"/>
    <xf numFmtId="166" fontId="0" fillId="0" borderId="2" xfId="0" applyNumberFormat="1" applyBorder="1"/>
    <xf numFmtId="166" fontId="10" fillId="6" borderId="2" xfId="0" applyNumberFormat="1" applyFont="1" applyFill="1" applyBorder="1"/>
    <xf numFmtId="0" fontId="11" fillId="7" borderId="2" xfId="0" applyFont="1" applyFill="1" applyBorder="1" applyAlignment="1">
      <alignment horizontal="center" vertical="center" wrapText="1"/>
    </xf>
    <xf numFmtId="167" fontId="0" fillId="0" borderId="2" xfId="0" applyNumberFormat="1" applyBorder="1"/>
    <xf numFmtId="0" fontId="10" fillId="0" borderId="2" xfId="0" applyFont="1" applyBorder="1"/>
    <xf numFmtId="167" fontId="10" fillId="6" borderId="2" xfId="0" applyNumberFormat="1" applyFont="1" applyFill="1" applyBorder="1"/>
    <xf numFmtId="0" fontId="10" fillId="0" borderId="0" xfId="0" applyFont="1"/>
    <xf numFmtId="0" fontId="12" fillId="0" borderId="0" xfId="0" applyFont="1"/>
    <xf numFmtId="0" fontId="13" fillId="0" borderId="0" xfId="0" applyFont="1"/>
    <xf numFmtId="0" fontId="14" fillId="0" borderId="0" xfId="0" applyFont="1"/>
    <xf numFmtId="0" fontId="15" fillId="0" borderId="0" xfId="0" applyFont="1"/>
    <xf numFmtId="168" fontId="13" fillId="0" borderId="0" xfId="0" applyNumberFormat="1" applyFont="1"/>
    <xf numFmtId="2" fontId="13" fillId="0" borderId="0" xfId="0" applyNumberFormat="1" applyFont="1"/>
    <xf numFmtId="0" fontId="13" fillId="0" borderId="0" xfId="0" applyFont="1" applyAlignment="1">
      <alignment wrapText="1"/>
    </xf>
    <xf numFmtId="0" fontId="15" fillId="0" borderId="0" xfId="0" applyFont="1" applyAlignment="1">
      <alignment wrapText="1"/>
    </xf>
    <xf numFmtId="169" fontId="6" fillId="0" borderId="1" xfId="0" applyNumberFormat="1" applyFont="1" applyBorder="1" applyAlignment="1">
      <alignment horizontal="right" vertical="center"/>
    </xf>
    <xf numFmtId="169" fontId="6" fillId="5" borderId="1" xfId="0" applyNumberFormat="1" applyFont="1" applyFill="1" applyBorder="1" applyAlignment="1">
      <alignment horizontal="right" vertical="center"/>
    </xf>
    <xf numFmtId="169" fontId="7" fillId="4" borderId="1" xfId="0" applyNumberFormat="1" applyFont="1" applyFill="1" applyBorder="1" applyAlignment="1">
      <alignment horizontal="left" vertical="center"/>
    </xf>
    <xf numFmtId="169" fontId="6" fillId="0" borderId="1" xfId="0" applyNumberFormat="1" applyFont="1" applyBorder="1" applyAlignment="1">
      <alignment horizontal="center" vertical="center"/>
    </xf>
    <xf numFmtId="169" fontId="6" fillId="5" borderId="1" xfId="0" applyNumberFormat="1" applyFont="1" applyFill="1" applyBorder="1" applyAlignment="1">
      <alignment horizontal="center" vertical="center"/>
    </xf>
    <xf numFmtId="169" fontId="7" fillId="4" borderId="1" xfId="0" applyNumberFormat="1" applyFont="1" applyFill="1" applyBorder="1" applyAlignment="1">
      <alignment horizontal="center" vertical="center"/>
    </xf>
    <xf numFmtId="0" fontId="16" fillId="0" borderId="3" xfId="0" applyFont="1" applyBorder="1"/>
    <xf numFmtId="0" fontId="17" fillId="0" borderId="3" xfId="0" applyFont="1" applyBorder="1"/>
    <xf numFmtId="0" fontId="16" fillId="0" borderId="0" xfId="0" applyFont="1"/>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vertical="center"/>
    </xf>
    <xf numFmtId="0" fontId="3" fillId="0" borderId="0" xfId="0" applyFont="1" applyAlignment="1">
      <alignment horizontal="left" vertical="center" wrapText="1"/>
    </xf>
    <xf numFmtId="0" fontId="8" fillId="0" borderId="0" xfId="0" applyFont="1" applyAlignment="1">
      <alignment horizontal="left" vertical="center" wrapText="1"/>
    </xf>
    <xf numFmtId="0" fontId="3" fillId="0" borderId="0" xfId="0" applyFont="1" applyAlignment="1">
      <alignment horizontal="left" vertical="center"/>
    </xf>
    <xf numFmtId="0" fontId="9" fillId="0" borderId="0" xfId="0" applyFont="1"/>
    <xf numFmtId="165" fontId="0" fillId="8" borderId="2" xfId="0" applyNumberFormat="1" applyFill="1" applyBorder="1"/>
    <xf numFmtId="167" fontId="0" fillId="8" borderId="2" xfId="0" applyNumberFormat="1" applyFill="1" applyBorder="1"/>
  </cellXfs>
  <cellStyles count="1">
    <cellStyle name="Standard" xfId="0" builtinId="0"/>
  </cellStyles>
  <dxfs count="0"/>
  <tableStyles count="0" defaultTableStyle="TableStyleMedium2" defaultPivotStyle="PivotStyleLight16"/>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0D0D0"/>
      <rgbColor rgb="FF000080"/>
      <rgbColor rgb="FFFF00FF"/>
      <rgbColor rgb="FFFFFF00"/>
      <rgbColor rgb="FF00FFFF"/>
      <rgbColor rgb="FF800080"/>
      <rgbColor rgb="FF800000"/>
      <rgbColor rgb="FF008080"/>
      <rgbColor rgb="FF0000FF"/>
      <rgbColor rgb="FF00CCFF"/>
      <rgbColor rgb="FFCCFFFF"/>
      <rgbColor rgb="FFCCFFCC"/>
      <rgbColor rgb="FFFCE9DE"/>
      <rgbColor rgb="FF99CCFF"/>
      <rgbColor rgb="FFFF99CC"/>
      <rgbColor rgb="FFCC99FF"/>
      <rgbColor rgb="FFFFCC99"/>
      <rgbColor rgb="FF3366FF"/>
      <rgbColor rgb="FF33CCCC"/>
      <rgbColor rgb="FF99CC00"/>
      <rgbColor rgb="FFFFCC00"/>
      <rgbColor rgb="FFFF9900"/>
      <rgbColor rgb="FFFC5D0D"/>
      <rgbColor rgb="FF555555"/>
      <rgbColor rgb="FF969696"/>
      <rgbColor rgb="FF003366"/>
      <rgbColor rgb="FF339966"/>
      <rgbColor rgb="FF003300"/>
      <rgbColor rgb="FF2E2E38"/>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162"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0A0520E-CBDD-4DD8-9A2C-C81E0D389010}">
  <we:reference id="29673e3c-d826-4f00-92ee-162334a52b1a" version="1.0.0.8" store="EXCatalog" storeType="EXCatalog"/>
  <we:alternateReferences>
    <we:reference id="WA200009404" version="1.0.0.8" store="de-DE" storeType="OMEX"/>
  </we:alternateReferences>
  <we:properties>
    <we:property name="claude.fileId" value="&quot;3896408a-4521-4d98-943a-53c87c8eb1b0&quot;"/>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9"/>
  <sheetViews>
    <sheetView showGridLines="0" tabSelected="1" topLeftCell="A4" zoomScaleNormal="100" workbookViewId="0">
      <selection activeCell="B12" sqref="B12:D12"/>
    </sheetView>
  </sheetViews>
  <sheetFormatPr baseColWidth="10" defaultColWidth="8.6328125" defaultRowHeight="14.5" x14ac:dyDescent="0.35"/>
  <cols>
    <col min="1" max="1" width="26" customWidth="1"/>
    <col min="2" max="2" width="34" customWidth="1"/>
    <col min="3" max="3" width="30" customWidth="1"/>
    <col min="4" max="4" width="14.36328125" style="20" bestFit="1" customWidth="1"/>
    <col min="5" max="6" width="20" customWidth="1"/>
    <col min="7" max="7" width="26" customWidth="1"/>
  </cols>
  <sheetData>
    <row r="1" spans="1:7" ht="25.5" customHeight="1" x14ac:dyDescent="0.35">
      <c r="A1" s="53" t="s">
        <v>0</v>
      </c>
      <c r="B1" s="53"/>
      <c r="C1" s="53"/>
      <c r="D1" s="53"/>
      <c r="E1" s="53"/>
      <c r="F1" s="53"/>
      <c r="G1" s="53"/>
    </row>
    <row r="2" spans="1:7" ht="39.75" customHeight="1" x14ac:dyDescent="0.35">
      <c r="A2" s="54" t="s">
        <v>138</v>
      </c>
      <c r="B2" s="54"/>
      <c r="C2" s="54"/>
      <c r="D2" s="54"/>
      <c r="E2" s="54"/>
      <c r="F2" s="54"/>
      <c r="G2" s="54"/>
    </row>
    <row r="4" spans="1:7" x14ac:dyDescent="0.35">
      <c r="A4" s="1" t="s">
        <v>1</v>
      </c>
    </row>
    <row r="5" spans="1:7" x14ac:dyDescent="0.35">
      <c r="A5" s="2" t="s">
        <v>2</v>
      </c>
      <c r="B5" s="2" t="s">
        <v>3</v>
      </c>
      <c r="C5" s="2" t="s">
        <v>4</v>
      </c>
      <c r="D5" s="2" t="s">
        <v>110</v>
      </c>
      <c r="E5" s="21" t="s">
        <v>5</v>
      </c>
    </row>
    <row r="6" spans="1:7" ht="25" x14ac:dyDescent="0.35">
      <c r="A6" s="3" t="s">
        <v>6</v>
      </c>
      <c r="B6" s="4">
        <v>8</v>
      </c>
      <c r="C6" s="5">
        <f>'On-Call'!F13</f>
        <v>144</v>
      </c>
      <c r="D6" s="27">
        <f>'On-Call'!I13</f>
        <v>12016.815713299999</v>
      </c>
      <c r="E6" s="22" t="s">
        <v>7</v>
      </c>
    </row>
    <row r="7" spans="1:7" x14ac:dyDescent="0.35">
      <c r="A7" s="3" t="s">
        <v>8</v>
      </c>
      <c r="B7" s="4">
        <v>19</v>
      </c>
      <c r="C7" s="5">
        <f>'Not On-Call'!F24</f>
        <v>228.5</v>
      </c>
      <c r="D7" s="27">
        <f>'Not On-Call'!I24</f>
        <v>14602.971800000003</v>
      </c>
      <c r="E7" s="23" t="s">
        <v>102</v>
      </c>
    </row>
    <row r="8" spans="1:7" x14ac:dyDescent="0.35">
      <c r="A8" s="6" t="s">
        <v>9</v>
      </c>
      <c r="B8" s="7">
        <f>B6+B7</f>
        <v>27</v>
      </c>
      <c r="C8" s="7">
        <f>C6+C7</f>
        <v>372.5</v>
      </c>
      <c r="D8" s="28">
        <f>D6+D7</f>
        <v>26619.787513300002</v>
      </c>
      <c r="E8" s="24"/>
    </row>
    <row r="10" spans="1:7" x14ac:dyDescent="0.35">
      <c r="A10" s="1" t="s">
        <v>139</v>
      </c>
    </row>
    <row r="11" spans="1:7" x14ac:dyDescent="0.35">
      <c r="A11" s="29" t="s">
        <v>10</v>
      </c>
      <c r="B11" s="29" t="s">
        <v>111</v>
      </c>
      <c r="C11" s="29" t="s">
        <v>112</v>
      </c>
      <c r="D11" s="29" t="s">
        <v>113</v>
      </c>
      <c r="E11" s="29" t="s">
        <v>114</v>
      </c>
      <c r="F11" s="29" t="s">
        <v>115</v>
      </c>
      <c r="G11" s="29" t="s">
        <v>116</v>
      </c>
    </row>
    <row r="12" spans="1:7" x14ac:dyDescent="0.35">
      <c r="A12" s="19" t="s">
        <v>11</v>
      </c>
      <c r="B12" s="59">
        <f>SUMIF('Not On-Call'!$C$5:$C$23,A12,'Not On-Call'!$F$5:$F$23)</f>
        <v>35.5</v>
      </c>
      <c r="C12" s="59">
        <f>SUMIF('On-Call'!$D$5:$D$12,A12,'On-Call'!$F$5:$F$12)</f>
        <v>36</v>
      </c>
      <c r="D12" s="59">
        <f>B12+C12</f>
        <v>71.5</v>
      </c>
      <c r="E12" s="58">
        <f>SUMIF('Not On-Call'!$C$5:$C$23,A12,'Not On-Call'!$I$5:$I$23)</f>
        <v>2300</v>
      </c>
      <c r="F12" s="58">
        <f>SUMIF('On-Call'!$D$5:$D$12,A12,'On-Call'!$I$5:$I$12)</f>
        <v>2842.11</v>
      </c>
      <c r="G12" s="58">
        <f>E12+F12</f>
        <v>5142.1100000000006</v>
      </c>
    </row>
    <row r="13" spans="1:7" x14ac:dyDescent="0.35">
      <c r="A13" s="19" t="s">
        <v>83</v>
      </c>
      <c r="B13" s="30">
        <f>SUMIF('Not On-Call'!$C$5:$C$23,A13,'Not On-Call'!$F$5:$F$23)</f>
        <v>5</v>
      </c>
      <c r="C13" s="30">
        <f>SUMIF('On-Call'!$D$5:$D$12,A13,'On-Call'!$F$5:$F$12)</f>
        <v>20</v>
      </c>
      <c r="D13" s="30">
        <f>B13+C13</f>
        <v>25</v>
      </c>
      <c r="E13" s="25">
        <f>SUMIF('Not On-Call'!$C$5:$C$23,A13,'Not On-Call'!$I$5:$I$23)</f>
        <v>535.83360000000005</v>
      </c>
      <c r="F13" s="25">
        <f>SUMIF('On-Call'!$D$5:$D$12,A13,'On-Call'!$I$5:$I$12)</f>
        <v>1713.2609568000003</v>
      </c>
      <c r="G13" s="25">
        <f>E13+F13</f>
        <v>2249.0945568000002</v>
      </c>
    </row>
    <row r="14" spans="1:7" x14ac:dyDescent="0.35">
      <c r="A14" s="19" t="s">
        <v>43</v>
      </c>
      <c r="B14" s="30">
        <f>SUMIF('Not On-Call'!$C$5:$C$23,A14,'Not On-Call'!$F$5:$F$23)</f>
        <v>29.5</v>
      </c>
      <c r="C14" s="30">
        <f>SUMIF('On-Call'!$D$5:$D$12,A14,'On-Call'!$F$5:$F$12)</f>
        <v>44</v>
      </c>
      <c r="D14" s="30">
        <f>B14+C14</f>
        <v>73.5</v>
      </c>
      <c r="E14" s="25">
        <f>SUMIF('Not On-Call'!$C$5:$C$23,A14,'Not On-Call'!$I$5:$I$23)</f>
        <v>2826.4204499999996</v>
      </c>
      <c r="F14" s="25">
        <f>SUMIF('On-Call'!$D$5:$D$12,A14,'On-Call'!$I$5:$I$12)</f>
        <v>3807.0152999999996</v>
      </c>
      <c r="G14" s="25">
        <f>E14+F14</f>
        <v>6633.4357499999987</v>
      </c>
    </row>
    <row r="15" spans="1:7" x14ac:dyDescent="0.35">
      <c r="A15" s="19" t="s">
        <v>117</v>
      </c>
      <c r="B15" s="30">
        <f>SUMIF('Not On-Call'!$C$5:$C$23,"Remote*",'Not On-Call'!$F$5:$F$23)</f>
        <v>158.5</v>
      </c>
      <c r="C15" s="30">
        <f>SUMIF('On-Call'!$D$5:$D$12,"PEO - Remote.com",'On-Call'!$F$5:$F$12)</f>
        <v>44</v>
      </c>
      <c r="D15" s="30">
        <f>B15+C15</f>
        <v>202.5</v>
      </c>
      <c r="E15" s="25">
        <f>SUMIF('Not On-Call'!$C$5:$C$23,"Remote*",'Not On-Call'!$I$5:$I$23)</f>
        <v>8940.717749999998</v>
      </c>
      <c r="F15" s="25">
        <f>SUMIF('On-Call'!$D$5:$D$12,"PEO - Remote.com",'On-Call'!$I$5:$I$12)</f>
        <v>3654.4294564999996</v>
      </c>
      <c r="G15" s="25">
        <f>E15+F15</f>
        <v>12595.147206499998</v>
      </c>
    </row>
    <row r="16" spans="1:7" ht="25.5" customHeight="1" x14ac:dyDescent="0.35">
      <c r="A16" s="31" t="s">
        <v>9</v>
      </c>
      <c r="B16" s="32">
        <f t="shared" ref="B16:G16" si="0">SUM(B12:B15)</f>
        <v>228.5</v>
      </c>
      <c r="C16" s="32">
        <f t="shared" si="0"/>
        <v>144</v>
      </c>
      <c r="D16" s="32">
        <f t="shared" si="0"/>
        <v>372.5</v>
      </c>
      <c r="E16" s="26">
        <f t="shared" si="0"/>
        <v>14602.971799999998</v>
      </c>
      <c r="F16" s="26">
        <f t="shared" si="0"/>
        <v>12016.8157133</v>
      </c>
      <c r="G16" s="26">
        <f t="shared" si="0"/>
        <v>26619.787513299998</v>
      </c>
    </row>
    <row r="17" spans="1:7" ht="25.5" customHeight="1" x14ac:dyDescent="0.35">
      <c r="A17" s="49" t="s">
        <v>140</v>
      </c>
      <c r="D17"/>
    </row>
    <row r="18" spans="1:7" ht="25.5" customHeight="1" x14ac:dyDescent="0.35">
      <c r="A18" s="48" t="s">
        <v>91</v>
      </c>
      <c r="B18" s="50" t="str">
        <f>IF(ROUND(D16-C8,2)=0,"OK","MISMATCH")</f>
        <v>OK</v>
      </c>
      <c r="D18"/>
    </row>
    <row r="19" spans="1:7" ht="25.5" customHeight="1" x14ac:dyDescent="0.35">
      <c r="A19" s="50" t="s">
        <v>136</v>
      </c>
      <c r="B19" s="50" t="str">
        <f>IF(ROUND(G16-D8,2)=0,"OK","MISMATCH")</f>
        <v>OK</v>
      </c>
      <c r="D19"/>
    </row>
    <row r="20" spans="1:7" ht="25.5" customHeight="1" x14ac:dyDescent="0.35">
      <c r="A20" s="55"/>
      <c r="B20" s="55"/>
      <c r="C20" s="55"/>
      <c r="D20" s="55"/>
      <c r="E20" s="55"/>
      <c r="F20" s="55"/>
      <c r="G20" s="55"/>
    </row>
    <row r="21" spans="1:7" ht="25.5" customHeight="1" x14ac:dyDescent="0.35">
      <c r="A21" s="33" t="s">
        <v>118</v>
      </c>
      <c r="D21"/>
    </row>
    <row r="22" spans="1:7" s="20" customFormat="1" ht="39" customHeight="1" x14ac:dyDescent="0.35">
      <c r="A22" s="51" t="s">
        <v>141</v>
      </c>
      <c r="B22" s="52"/>
      <c r="C22" s="52"/>
      <c r="D22" s="52"/>
      <c r="E22" s="52"/>
      <c r="F22" s="52"/>
      <c r="G22" s="52"/>
    </row>
    <row r="23" spans="1:7" s="20" customFormat="1" ht="39" customHeight="1" x14ac:dyDescent="0.35">
      <c r="A23" s="51" t="s">
        <v>142</v>
      </c>
      <c r="B23" s="52"/>
      <c r="C23" s="52"/>
      <c r="D23" s="52"/>
      <c r="E23" s="52"/>
      <c r="F23" s="52"/>
      <c r="G23" s="52"/>
    </row>
    <row r="24" spans="1:7" s="20" customFormat="1" ht="39" customHeight="1" x14ac:dyDescent="0.35">
      <c r="A24" s="51" t="s">
        <v>143</v>
      </c>
      <c r="B24" s="52"/>
      <c r="C24" s="52"/>
      <c r="D24" s="52"/>
      <c r="E24" s="52"/>
      <c r="F24" s="52"/>
      <c r="G24" s="52"/>
    </row>
    <row r="25" spans="1:7" s="20" customFormat="1" ht="39" customHeight="1" x14ac:dyDescent="0.35">
      <c r="A25" s="51" t="s">
        <v>119</v>
      </c>
      <c r="B25" s="52"/>
      <c r="C25" s="52"/>
      <c r="D25" s="52"/>
      <c r="E25" s="52"/>
      <c r="F25" s="52"/>
      <c r="G25" s="52"/>
    </row>
    <row r="26" spans="1:7" s="20" customFormat="1" ht="39" customHeight="1" x14ac:dyDescent="0.35">
      <c r="A26" s="51" t="s">
        <v>144</v>
      </c>
      <c r="B26" s="52"/>
      <c r="C26" s="52"/>
      <c r="D26" s="52"/>
      <c r="E26" s="52"/>
      <c r="F26" s="52"/>
      <c r="G26" s="52"/>
    </row>
    <row r="27" spans="1:7" x14ac:dyDescent="0.35">
      <c r="A27" s="51" t="s">
        <v>145</v>
      </c>
      <c r="B27" s="52"/>
      <c r="C27" s="52"/>
      <c r="D27" s="52"/>
      <c r="E27" s="52"/>
      <c r="F27" s="52"/>
      <c r="G27" s="52"/>
    </row>
    <row r="28" spans="1:7" x14ac:dyDescent="0.35">
      <c r="A28" s="51" t="s">
        <v>146</v>
      </c>
      <c r="B28" s="52"/>
      <c r="C28" s="52"/>
      <c r="D28" s="52"/>
      <c r="E28" s="52"/>
      <c r="F28" s="52"/>
      <c r="G28" s="52"/>
    </row>
    <row r="29" spans="1:7" x14ac:dyDescent="0.35">
      <c r="A29" s="51" t="s">
        <v>147</v>
      </c>
      <c r="B29" s="52"/>
      <c r="C29" s="52"/>
      <c r="D29" s="52"/>
      <c r="E29" s="52"/>
      <c r="F29" s="52"/>
      <c r="G29" s="52"/>
    </row>
  </sheetData>
  <mergeCells count="11">
    <mergeCell ref="A27:G27"/>
    <mergeCell ref="A28:G28"/>
    <mergeCell ref="A29:G29"/>
    <mergeCell ref="A1:G1"/>
    <mergeCell ref="A2:G2"/>
    <mergeCell ref="A20:G20"/>
    <mergeCell ref="A26:G26"/>
    <mergeCell ref="A22:G22"/>
    <mergeCell ref="A23:G23"/>
    <mergeCell ref="A24:G24"/>
    <mergeCell ref="A25:G25"/>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AB403-CF09-4E88-86CD-F52CD235DDFE}">
  <dimension ref="A1:C25"/>
  <sheetViews>
    <sheetView workbookViewId="0">
      <selection activeCell="A18" sqref="A18"/>
    </sheetView>
  </sheetViews>
  <sheetFormatPr baseColWidth="10" defaultRowHeight="14.5" x14ac:dyDescent="0.35"/>
  <cols>
    <col min="1" max="1" width="28.90625" customWidth="1"/>
    <col min="2" max="2" width="21.26953125" customWidth="1"/>
    <col min="3" max="3" width="100.1796875" style="20" customWidth="1"/>
  </cols>
  <sheetData>
    <row r="1" spans="1:3" ht="18" x14ac:dyDescent="0.4">
      <c r="A1" s="34" t="s">
        <v>120</v>
      </c>
      <c r="B1" s="35"/>
      <c r="C1" s="40"/>
    </row>
    <row r="2" spans="1:3" x14ac:dyDescent="0.35">
      <c r="A2" s="36" t="s">
        <v>121</v>
      </c>
      <c r="B2" s="35"/>
      <c r="C2" s="40"/>
    </row>
    <row r="3" spans="1:3" x14ac:dyDescent="0.35">
      <c r="A3" s="35"/>
      <c r="B3" s="35"/>
      <c r="C3" s="40"/>
    </row>
    <row r="4" spans="1:3" x14ac:dyDescent="0.35">
      <c r="A4" s="37" t="s">
        <v>122</v>
      </c>
      <c r="B4" s="35"/>
      <c r="C4" s="40"/>
    </row>
    <row r="5" spans="1:3" x14ac:dyDescent="0.35">
      <c r="A5" s="37" t="s">
        <v>16</v>
      </c>
      <c r="B5" s="37" t="s">
        <v>123</v>
      </c>
      <c r="C5" s="41" t="s">
        <v>124</v>
      </c>
    </row>
    <row r="6" spans="1:3" x14ac:dyDescent="0.35">
      <c r="A6" s="35" t="s">
        <v>21</v>
      </c>
      <c r="B6" s="38">
        <v>1</v>
      </c>
      <c r="C6" s="40" t="s">
        <v>125</v>
      </c>
    </row>
    <row r="7" spans="1:3" x14ac:dyDescent="0.35">
      <c r="A7" s="35" t="s">
        <v>24</v>
      </c>
      <c r="B7" s="38">
        <v>1.1536409999999999</v>
      </c>
      <c r="C7" s="40" t="s">
        <v>126</v>
      </c>
    </row>
    <row r="8" spans="1:3" x14ac:dyDescent="0.35">
      <c r="A8" s="35" t="s">
        <v>29</v>
      </c>
      <c r="B8" s="38">
        <v>1.3395840000000001</v>
      </c>
      <c r="C8" s="40" t="s">
        <v>127</v>
      </c>
    </row>
    <row r="9" spans="1:3" x14ac:dyDescent="0.35">
      <c r="A9" s="35" t="s">
        <v>32</v>
      </c>
      <c r="B9" s="38">
        <v>0.27229399999999998</v>
      </c>
      <c r="C9" s="40" t="s">
        <v>127</v>
      </c>
    </row>
    <row r="10" spans="1:3" x14ac:dyDescent="0.35">
      <c r="A10" s="35"/>
      <c r="B10" s="35"/>
      <c r="C10" s="40"/>
    </row>
    <row r="11" spans="1:3" x14ac:dyDescent="0.35">
      <c r="A11" s="35"/>
      <c r="B11" s="35"/>
      <c r="C11" s="40"/>
    </row>
    <row r="12" spans="1:3" x14ac:dyDescent="0.35">
      <c r="A12" s="37" t="s">
        <v>128</v>
      </c>
      <c r="B12" s="35"/>
      <c r="C12" s="40"/>
    </row>
    <row r="13" spans="1:3" x14ac:dyDescent="0.35">
      <c r="A13" s="37" t="s">
        <v>16</v>
      </c>
      <c r="B13" s="37" t="s">
        <v>129</v>
      </c>
      <c r="C13" s="41" t="s">
        <v>130</v>
      </c>
    </row>
    <row r="14" spans="1:3" x14ac:dyDescent="0.35">
      <c r="A14" s="35" t="s">
        <v>24</v>
      </c>
      <c r="B14" s="39">
        <v>300</v>
      </c>
      <c r="C14" s="40" t="s">
        <v>131</v>
      </c>
    </row>
    <row r="15" spans="1:3" x14ac:dyDescent="0.35">
      <c r="A15" s="35" t="s">
        <v>21</v>
      </c>
      <c r="B15" s="39">
        <v>315.79000000000002</v>
      </c>
      <c r="C15" s="40" t="s">
        <v>132</v>
      </c>
    </row>
    <row r="16" spans="1:3" x14ac:dyDescent="0.35">
      <c r="A16" s="35" t="s">
        <v>29</v>
      </c>
      <c r="B16" s="39">
        <v>255.79</v>
      </c>
      <c r="C16" s="40" t="s">
        <v>133</v>
      </c>
    </row>
    <row r="17" spans="1:3" x14ac:dyDescent="0.35">
      <c r="A17" s="35" t="s">
        <v>32</v>
      </c>
      <c r="B17" s="39">
        <v>1158.95</v>
      </c>
      <c r="C17" s="40" t="s">
        <v>134</v>
      </c>
    </row>
    <row r="18" spans="1:3" x14ac:dyDescent="0.35">
      <c r="A18" s="35"/>
      <c r="B18" s="35"/>
      <c r="C18" s="40"/>
    </row>
    <row r="19" spans="1:3" x14ac:dyDescent="0.35">
      <c r="A19" s="35" t="s">
        <v>135</v>
      </c>
      <c r="B19" s="35"/>
      <c r="C19" s="40"/>
    </row>
    <row r="20" spans="1:3" x14ac:dyDescent="0.35">
      <c r="A20" s="35"/>
      <c r="B20" s="35"/>
      <c r="C20" s="40"/>
    </row>
    <row r="21" spans="1:3" x14ac:dyDescent="0.35">
      <c r="A21" s="35"/>
      <c r="B21" s="35"/>
      <c r="C21" s="40"/>
    </row>
    <row r="22" spans="1:3" x14ac:dyDescent="0.35">
      <c r="A22" s="35"/>
      <c r="B22" s="35"/>
      <c r="C22" s="40"/>
    </row>
    <row r="23" spans="1:3" x14ac:dyDescent="0.35">
      <c r="A23" s="35"/>
      <c r="B23" s="35"/>
      <c r="C23" s="40"/>
    </row>
    <row r="24" spans="1:3" x14ac:dyDescent="0.35">
      <c r="A24" s="35"/>
      <c r="B24" s="35"/>
      <c r="C24" s="40"/>
    </row>
    <row r="25" spans="1:3" x14ac:dyDescent="0.35">
      <c r="A25" s="35"/>
      <c r="B25" s="35"/>
      <c r="C25" s="40"/>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
  <sheetViews>
    <sheetView showGridLines="0" zoomScaleNormal="100" workbookViewId="0">
      <pane ySplit="4" topLeftCell="A5" activePane="bottomLeft" state="frozen"/>
      <selection pane="bottomLeft" activeCell="I13" sqref="I13"/>
    </sheetView>
  </sheetViews>
  <sheetFormatPr baseColWidth="10" defaultColWidth="8.6328125" defaultRowHeight="14.5" x14ac:dyDescent="0.35"/>
  <cols>
    <col min="1" max="1" width="26" customWidth="1"/>
    <col min="2" max="3" width="34" customWidth="1"/>
    <col min="4" max="4" width="15.6328125" customWidth="1"/>
    <col min="5" max="5" width="12" customWidth="1"/>
    <col min="6" max="6" width="16" customWidth="1"/>
    <col min="7" max="7" width="22" customWidth="1"/>
    <col min="8" max="8" width="14" customWidth="1"/>
    <col min="9" max="9" width="20" customWidth="1"/>
  </cols>
  <sheetData>
    <row r="1" spans="1:9" ht="24" customHeight="1" x14ac:dyDescent="0.35">
      <c r="A1" s="53" t="s">
        <v>12</v>
      </c>
      <c r="B1" s="53"/>
      <c r="C1" s="53"/>
      <c r="D1" s="53"/>
      <c r="E1" s="53"/>
      <c r="F1" s="53"/>
      <c r="G1" s="53"/>
      <c r="H1" s="53"/>
    </row>
    <row r="2" spans="1:9" ht="15.75" customHeight="1" x14ac:dyDescent="0.35">
      <c r="A2" s="56" t="s">
        <v>13</v>
      </c>
      <c r="B2" s="56"/>
      <c r="C2" s="56"/>
      <c r="D2" s="56"/>
      <c r="E2" s="56"/>
      <c r="F2" s="56"/>
      <c r="G2" s="56"/>
      <c r="H2" s="56"/>
    </row>
    <row r="4" spans="1:9" x14ac:dyDescent="0.35">
      <c r="A4" s="2" t="s">
        <v>14</v>
      </c>
      <c r="B4" s="2" t="s">
        <v>15</v>
      </c>
      <c r="C4" s="2" t="s">
        <v>103</v>
      </c>
      <c r="D4" s="2" t="s">
        <v>10</v>
      </c>
      <c r="E4" s="2" t="s">
        <v>16</v>
      </c>
      <c r="F4" s="2" t="s">
        <v>4</v>
      </c>
      <c r="G4" s="2" t="s">
        <v>17</v>
      </c>
      <c r="H4" s="2" t="s">
        <v>18</v>
      </c>
      <c r="I4" s="2" t="s">
        <v>136</v>
      </c>
    </row>
    <row r="5" spans="1:9" x14ac:dyDescent="0.35">
      <c r="A5" s="3" t="s">
        <v>19</v>
      </c>
      <c r="B5" s="3" t="s">
        <v>20</v>
      </c>
      <c r="C5" s="17" t="s">
        <v>104</v>
      </c>
      <c r="D5" s="19" t="s">
        <v>11</v>
      </c>
      <c r="E5" s="4" t="s">
        <v>21</v>
      </c>
      <c r="F5" s="4">
        <v>12</v>
      </c>
      <c r="G5" s="12">
        <v>947.37</v>
      </c>
      <c r="H5" s="4" t="s">
        <v>21</v>
      </c>
      <c r="I5" s="42">
        <f>G5*INDEX('FX &amp; Method'!$B$6:$B$9,MATCH(H5,'FX &amp; Method'!$A$6:$A$9,0))</f>
        <v>947.37</v>
      </c>
    </row>
    <row r="6" spans="1:9" x14ac:dyDescent="0.35">
      <c r="A6" s="8" t="s">
        <v>22</v>
      </c>
      <c r="B6" s="8" t="s">
        <v>23</v>
      </c>
      <c r="C6" s="17" t="s">
        <v>104</v>
      </c>
      <c r="D6" s="19" t="s">
        <v>106</v>
      </c>
      <c r="E6" s="9" t="s">
        <v>24</v>
      </c>
      <c r="F6" s="9">
        <v>8</v>
      </c>
      <c r="G6" s="13">
        <v>600</v>
      </c>
      <c r="H6" s="9" t="s">
        <v>24</v>
      </c>
      <c r="I6" s="43">
        <f>G6*INDEX('FX &amp; Method'!$B$6:$B$9,MATCH(H6,'FX &amp; Method'!$A$6:$A$9,0))</f>
        <v>692.18459999999993</v>
      </c>
    </row>
    <row r="7" spans="1:9" x14ac:dyDescent="0.35">
      <c r="A7" s="3" t="s">
        <v>25</v>
      </c>
      <c r="B7" s="3" t="s">
        <v>26</v>
      </c>
      <c r="C7" s="17" t="s">
        <v>104</v>
      </c>
      <c r="D7" s="19" t="s">
        <v>106</v>
      </c>
      <c r="E7" s="4" t="s">
        <v>24</v>
      </c>
      <c r="F7" s="4">
        <v>16</v>
      </c>
      <c r="G7" s="12">
        <v>1200</v>
      </c>
      <c r="H7" s="4" t="s">
        <v>24</v>
      </c>
      <c r="I7" s="42">
        <f>G7*INDEX('FX &amp; Method'!$B$6:$B$9,MATCH(H7,'FX &amp; Method'!$A$6:$A$9,0))</f>
        <v>1384.3691999999999</v>
      </c>
    </row>
    <row r="8" spans="1:9" x14ac:dyDescent="0.35">
      <c r="A8" s="8" t="s">
        <v>27</v>
      </c>
      <c r="B8" s="8" t="s">
        <v>28</v>
      </c>
      <c r="C8" s="17" t="s">
        <v>104</v>
      </c>
      <c r="D8" s="19" t="s">
        <v>83</v>
      </c>
      <c r="E8" s="9" t="s">
        <v>29</v>
      </c>
      <c r="F8" s="9">
        <v>20</v>
      </c>
      <c r="G8" s="13">
        <v>1278.95</v>
      </c>
      <c r="H8" s="9" t="s">
        <v>29</v>
      </c>
      <c r="I8" s="43">
        <f>G8*INDEX('FX &amp; Method'!$B$6:$B$9,MATCH(H8,'FX &amp; Method'!$A$6:$A$9,0))</f>
        <v>1713.2609568000003</v>
      </c>
    </row>
    <row r="9" spans="1:9" x14ac:dyDescent="0.35">
      <c r="A9" s="3" t="s">
        <v>30</v>
      </c>
      <c r="B9" s="3" t="s">
        <v>31</v>
      </c>
      <c r="C9" s="17" t="s">
        <v>104</v>
      </c>
      <c r="D9" s="19" t="s">
        <v>106</v>
      </c>
      <c r="E9" s="4" t="s">
        <v>32</v>
      </c>
      <c r="F9" s="4">
        <v>20</v>
      </c>
      <c r="G9" s="12">
        <v>5794.75</v>
      </c>
      <c r="H9" s="4" t="s">
        <v>32</v>
      </c>
      <c r="I9" s="42">
        <f>G9*INDEX('FX &amp; Method'!$B$6:$B$9,MATCH(H9,'FX &amp; Method'!$A$6:$A$9,0))</f>
        <v>1577.8756564999999</v>
      </c>
    </row>
    <row r="10" spans="1:9" x14ac:dyDescent="0.35">
      <c r="A10" s="8" t="s">
        <v>33</v>
      </c>
      <c r="B10" s="8" t="s">
        <v>34</v>
      </c>
      <c r="C10" s="17" t="s">
        <v>104</v>
      </c>
      <c r="D10" s="19" t="s">
        <v>11</v>
      </c>
      <c r="E10" s="9" t="s">
        <v>21</v>
      </c>
      <c r="F10" s="9">
        <v>8</v>
      </c>
      <c r="G10" s="13">
        <v>631.58000000000004</v>
      </c>
      <c r="H10" s="9" t="s">
        <v>21</v>
      </c>
      <c r="I10" s="43">
        <f>G10*INDEX('FX &amp; Method'!$B$6:$B$9,MATCH(H10,'FX &amp; Method'!$A$6:$A$9,0))</f>
        <v>631.58000000000004</v>
      </c>
    </row>
    <row r="11" spans="1:9" x14ac:dyDescent="0.35">
      <c r="A11" s="3" t="s">
        <v>35</v>
      </c>
      <c r="B11" s="3" t="s">
        <v>36</v>
      </c>
      <c r="C11" s="17" t="s">
        <v>104</v>
      </c>
      <c r="D11" s="19" t="s">
        <v>11</v>
      </c>
      <c r="E11" s="4" t="s">
        <v>21</v>
      </c>
      <c r="F11" s="4">
        <v>16</v>
      </c>
      <c r="G11" s="12">
        <v>1263.1600000000001</v>
      </c>
      <c r="H11" s="4" t="s">
        <v>21</v>
      </c>
      <c r="I11" s="42">
        <f>G11*INDEX('FX &amp; Method'!$B$6:$B$9,MATCH(H11,'FX &amp; Method'!$A$6:$A$9,0))</f>
        <v>1263.1600000000001</v>
      </c>
    </row>
    <row r="12" spans="1:9" x14ac:dyDescent="0.35">
      <c r="A12" s="8" t="s">
        <v>37</v>
      </c>
      <c r="B12" s="8" t="s">
        <v>38</v>
      </c>
      <c r="C12" s="18" t="s">
        <v>105</v>
      </c>
      <c r="D12" s="19" t="s">
        <v>43</v>
      </c>
      <c r="E12" s="9" t="s">
        <v>24</v>
      </c>
      <c r="F12" s="9">
        <v>44</v>
      </c>
      <c r="G12" s="13">
        <v>3300</v>
      </c>
      <c r="H12" s="9" t="s">
        <v>24</v>
      </c>
      <c r="I12" s="43">
        <f>G12*INDEX('FX &amp; Method'!$B$6:$B$9,MATCH(H12,'FX &amp; Method'!$A$6:$A$9,0))</f>
        <v>3807.0152999999996</v>
      </c>
    </row>
    <row r="13" spans="1:9" x14ac:dyDescent="0.35">
      <c r="A13" s="6" t="s">
        <v>9</v>
      </c>
      <c r="B13" s="6"/>
      <c r="C13" s="6"/>
      <c r="D13" s="6"/>
      <c r="E13" s="6"/>
      <c r="F13" s="11">
        <f>SUM(F5:F12)</f>
        <v>144</v>
      </c>
      <c r="G13" s="6"/>
      <c r="H13" s="6"/>
      <c r="I13" s="44">
        <f>SUM(I5:I12)</f>
        <v>12016.815713299999</v>
      </c>
    </row>
  </sheetData>
  <mergeCells count="2">
    <mergeCell ref="A1:H1"/>
    <mergeCell ref="A2:H2"/>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6"/>
  <sheetViews>
    <sheetView showGridLines="0" topLeftCell="B1" zoomScaleNormal="100" workbookViewId="0">
      <pane ySplit="4" topLeftCell="A9" activePane="bottomLeft" state="frozen"/>
      <selection pane="bottomLeft" activeCell="I10" sqref="I10"/>
    </sheetView>
  </sheetViews>
  <sheetFormatPr baseColWidth="10" defaultColWidth="8.6328125" defaultRowHeight="14.5" x14ac:dyDescent="0.35"/>
  <cols>
    <col min="1" max="1" width="24" customWidth="1"/>
    <col min="2" max="2" width="34" customWidth="1"/>
    <col min="3" max="4" width="32" customWidth="1"/>
    <col min="5" max="5" width="10" customWidth="1"/>
    <col min="6" max="6" width="14" customWidth="1"/>
    <col min="7" max="7" width="16" customWidth="1"/>
    <col min="8" max="8" width="14.90625" customWidth="1"/>
    <col min="9" max="9" width="20" customWidth="1"/>
  </cols>
  <sheetData>
    <row r="1" spans="1:9" ht="24" customHeight="1" x14ac:dyDescent="0.35">
      <c r="A1" s="53" t="s">
        <v>39</v>
      </c>
      <c r="B1" s="53"/>
      <c r="C1" s="53"/>
      <c r="D1" s="53"/>
      <c r="E1" s="53"/>
      <c r="F1" s="53"/>
      <c r="G1" s="53"/>
    </row>
    <row r="2" spans="1:9" ht="27.75" customHeight="1" x14ac:dyDescent="0.35">
      <c r="A2" s="54" t="s">
        <v>148</v>
      </c>
      <c r="B2" s="54"/>
      <c r="C2" s="54"/>
      <c r="D2" s="54"/>
      <c r="E2" s="54"/>
      <c r="F2" s="54"/>
      <c r="G2" s="54"/>
    </row>
    <row r="4" spans="1:9" x14ac:dyDescent="0.35">
      <c r="A4" s="2" t="s">
        <v>14</v>
      </c>
      <c r="B4" s="2" t="s">
        <v>15</v>
      </c>
      <c r="C4" s="2" t="s">
        <v>10</v>
      </c>
      <c r="D4" s="2" t="s">
        <v>103</v>
      </c>
      <c r="E4" s="2" t="s">
        <v>16</v>
      </c>
      <c r="F4" s="2" t="s">
        <v>4</v>
      </c>
      <c r="G4" s="2" t="s">
        <v>40</v>
      </c>
      <c r="H4" s="2" t="s">
        <v>137</v>
      </c>
      <c r="I4" s="2" t="s">
        <v>136</v>
      </c>
    </row>
    <row r="5" spans="1:9" x14ac:dyDescent="0.35">
      <c r="A5" s="3" t="s">
        <v>41</v>
      </c>
      <c r="B5" s="3" t="s">
        <v>42</v>
      </c>
      <c r="C5" s="3" t="s">
        <v>43</v>
      </c>
      <c r="D5" s="17" t="s">
        <v>107</v>
      </c>
      <c r="E5" s="4" t="s">
        <v>24</v>
      </c>
      <c r="F5" s="5">
        <f>SUMIF('Not On-Call Detail'!$B:$B,B5,'Not On-Call Detail'!$F:$F)</f>
        <v>8.5</v>
      </c>
      <c r="G5" s="14">
        <v>750</v>
      </c>
      <c r="H5" s="4" t="s">
        <v>24</v>
      </c>
      <c r="I5" s="45">
        <f>G5*INDEX('FX &amp; Method'!$B$6:$B$9,MATCH(H5,'FX &amp; Method'!$A$6:$A$9,0))</f>
        <v>865.23074999999994</v>
      </c>
    </row>
    <row r="6" spans="1:9" x14ac:dyDescent="0.35">
      <c r="A6" s="8" t="s">
        <v>44</v>
      </c>
      <c r="B6" s="8" t="s">
        <v>45</v>
      </c>
      <c r="C6" s="8" t="s">
        <v>11</v>
      </c>
      <c r="D6" s="17" t="s">
        <v>107</v>
      </c>
      <c r="E6" s="9" t="s">
        <v>21</v>
      </c>
      <c r="F6" s="10">
        <f>SUMIF('Not On-Call Detail'!$B:$B,B6,'Not On-Call Detail'!$F:$F)</f>
        <v>5</v>
      </c>
      <c r="G6" s="15">
        <v>200</v>
      </c>
      <c r="H6" s="9" t="s">
        <v>21</v>
      </c>
      <c r="I6" s="46">
        <f>G6*INDEX('FX &amp; Method'!$B$6:$B$9,MATCH(H6,'FX &amp; Method'!$A$6:$A$9,0))</f>
        <v>200</v>
      </c>
    </row>
    <row r="7" spans="1:9" x14ac:dyDescent="0.35">
      <c r="A7" s="3" t="s">
        <v>46</v>
      </c>
      <c r="B7" s="3" t="s">
        <v>47</v>
      </c>
      <c r="C7" s="3" t="s">
        <v>43</v>
      </c>
      <c r="D7" s="17" t="s">
        <v>107</v>
      </c>
      <c r="E7" s="4" t="s">
        <v>24</v>
      </c>
      <c r="F7" s="5">
        <f>SUMIF('Not On-Call Detail'!$B:$B,B7,'Not On-Call Detail'!$F:$F)</f>
        <v>7</v>
      </c>
      <c r="G7" s="14">
        <v>750</v>
      </c>
      <c r="H7" s="4" t="s">
        <v>24</v>
      </c>
      <c r="I7" s="45">
        <f>G7*INDEX('FX &amp; Method'!$B$6:$B$9,MATCH(H7,'FX &amp; Method'!$A$6:$A$9,0))</f>
        <v>865.23074999999994</v>
      </c>
    </row>
    <row r="8" spans="1:9" x14ac:dyDescent="0.35">
      <c r="A8" s="8" t="s">
        <v>48</v>
      </c>
      <c r="B8" s="8" t="s">
        <v>49</v>
      </c>
      <c r="C8" s="8" t="s">
        <v>11</v>
      </c>
      <c r="D8" s="17" t="s">
        <v>107</v>
      </c>
      <c r="E8" s="9" t="s">
        <v>21</v>
      </c>
      <c r="F8" s="10">
        <f>SUMIF('Not On-Call Detail'!$B:$B,B8,'Not On-Call Detail'!$F:$F)</f>
        <v>4</v>
      </c>
      <c r="G8" s="15">
        <v>200</v>
      </c>
      <c r="H8" s="9" t="s">
        <v>21</v>
      </c>
      <c r="I8" s="46">
        <f>G8*INDEX('FX &amp; Method'!$B$6:$B$9,MATCH(H8,'FX &amp; Method'!$A$6:$A$9,0))</f>
        <v>200</v>
      </c>
    </row>
    <row r="9" spans="1:9" x14ac:dyDescent="0.35">
      <c r="A9" s="3" t="s">
        <v>50</v>
      </c>
      <c r="B9" s="3" t="s">
        <v>51</v>
      </c>
      <c r="C9" s="3" t="s">
        <v>11</v>
      </c>
      <c r="D9" s="17" t="s">
        <v>107</v>
      </c>
      <c r="E9" s="4" t="s">
        <v>21</v>
      </c>
      <c r="F9" s="5">
        <f>SUMIF('Not On-Call Detail'!$B:$B,B9,'Not On-Call Detail'!$F:$F)</f>
        <v>5</v>
      </c>
      <c r="G9" s="15">
        <v>200</v>
      </c>
      <c r="H9" s="4" t="s">
        <v>21</v>
      </c>
      <c r="I9" s="46">
        <f>G9*INDEX('FX &amp; Method'!$B$6:$B$9,MATCH(H9,'FX &amp; Method'!$A$6:$A$9,0))</f>
        <v>200</v>
      </c>
    </row>
    <row r="10" spans="1:9" x14ac:dyDescent="0.35">
      <c r="A10" s="8" t="s">
        <v>52</v>
      </c>
      <c r="B10" s="8" t="s">
        <v>53</v>
      </c>
      <c r="C10" s="8" t="s">
        <v>11</v>
      </c>
      <c r="D10" s="17" t="s">
        <v>107</v>
      </c>
      <c r="E10" s="9" t="s">
        <v>21</v>
      </c>
      <c r="F10" s="10">
        <f>SUMIF('Not On-Call Detail'!$B:$B,B10,'Not On-Call Detail'!$F:$F)</f>
        <v>9.5</v>
      </c>
      <c r="G10" s="15">
        <v>750</v>
      </c>
      <c r="H10" s="9" t="s">
        <v>21</v>
      </c>
      <c r="I10" s="46">
        <f>G10*INDEX('FX &amp; Method'!$B$6:$B$9,MATCH(H10,'FX &amp; Method'!$A$6:$A$9,0))</f>
        <v>750</v>
      </c>
    </row>
    <row r="11" spans="1:9" x14ac:dyDescent="0.35">
      <c r="A11" s="3" t="s">
        <v>54</v>
      </c>
      <c r="B11" s="3" t="s">
        <v>55</v>
      </c>
      <c r="C11" s="3" t="s">
        <v>11</v>
      </c>
      <c r="D11" s="17" t="s">
        <v>107</v>
      </c>
      <c r="E11" s="4" t="s">
        <v>21</v>
      </c>
      <c r="F11" s="5">
        <f>SUMIF('Not On-Call Detail'!$B:$B,B11,'Not On-Call Detail'!$F:$F)</f>
        <v>4</v>
      </c>
      <c r="G11" s="15">
        <v>200</v>
      </c>
      <c r="H11" s="4" t="s">
        <v>21</v>
      </c>
      <c r="I11" s="46">
        <f>G11*INDEX('FX &amp; Method'!$B$6:$B$9,MATCH(H11,'FX &amp; Method'!$A$6:$A$9,0))</f>
        <v>200</v>
      </c>
    </row>
    <row r="12" spans="1:9" x14ac:dyDescent="0.35">
      <c r="A12" s="8" t="s">
        <v>56</v>
      </c>
      <c r="B12" s="8" t="s">
        <v>57</v>
      </c>
      <c r="C12" s="8" t="s">
        <v>11</v>
      </c>
      <c r="D12" s="17" t="s">
        <v>107</v>
      </c>
      <c r="E12" s="9" t="s">
        <v>21</v>
      </c>
      <c r="F12" s="10">
        <f>SUMIF('Not On-Call Detail'!$B:$B,B12,'Not On-Call Detail'!$F:$F)</f>
        <v>8</v>
      </c>
      <c r="G12" s="15">
        <v>750</v>
      </c>
      <c r="H12" s="9" t="s">
        <v>21</v>
      </c>
      <c r="I12" s="46">
        <f>G12*INDEX('FX &amp; Method'!$B$6:$B$9,MATCH(H12,'FX &amp; Method'!$A$6:$A$9,0))</f>
        <v>750</v>
      </c>
    </row>
    <row r="13" spans="1:9" x14ac:dyDescent="0.35">
      <c r="A13" s="3" t="s">
        <v>58</v>
      </c>
      <c r="B13" s="3" t="s">
        <v>59</v>
      </c>
      <c r="C13" s="3" t="s">
        <v>43</v>
      </c>
      <c r="D13" s="17" t="s">
        <v>107</v>
      </c>
      <c r="E13" s="4" t="s">
        <v>24</v>
      </c>
      <c r="F13" s="5">
        <f>SUMIF('Not On-Call Detail'!$B:$B,B13,'Not On-Call Detail'!$F:$F)</f>
        <v>5</v>
      </c>
      <c r="G13" s="15">
        <v>200</v>
      </c>
      <c r="H13" s="4" t="s">
        <v>24</v>
      </c>
      <c r="I13" s="46">
        <f>G13*INDEX('FX &amp; Method'!$B$6:$B$9,MATCH(H13,'FX &amp; Method'!$A$6:$A$9,0))</f>
        <v>230.72819999999999</v>
      </c>
    </row>
    <row r="14" spans="1:9" x14ac:dyDescent="0.35">
      <c r="A14" s="8" t="s">
        <v>60</v>
      </c>
      <c r="B14" s="8" t="s">
        <v>61</v>
      </c>
      <c r="C14" s="8" t="s">
        <v>43</v>
      </c>
      <c r="D14" s="17" t="s">
        <v>109</v>
      </c>
      <c r="E14" s="9" t="s">
        <v>24</v>
      </c>
      <c r="F14" s="10">
        <f>SUMIF('Not On-Call Detail'!$B:$B,B14,'Not On-Call Detail'!$F:$F)</f>
        <v>9</v>
      </c>
      <c r="G14" s="15">
        <v>750</v>
      </c>
      <c r="H14" s="9" t="s">
        <v>24</v>
      </c>
      <c r="I14" s="46">
        <f>G14*INDEX('FX &amp; Method'!$B$6:$B$9,MATCH(H14,'FX &amp; Method'!$A$6:$A$9,0))</f>
        <v>865.23074999999994</v>
      </c>
    </row>
    <row r="15" spans="1:9" x14ac:dyDescent="0.35">
      <c r="A15" s="3" t="s">
        <v>62</v>
      </c>
      <c r="B15" s="3" t="s">
        <v>63</v>
      </c>
      <c r="C15" s="3" t="s">
        <v>64</v>
      </c>
      <c r="D15" s="17" t="s">
        <v>108</v>
      </c>
      <c r="E15" s="4" t="s">
        <v>65</v>
      </c>
      <c r="F15" s="5">
        <f>SUMIF('Not On-Call Detail'!$B:$B,B15,'Not On-Call Detail'!$F:$F)</f>
        <v>52</v>
      </c>
      <c r="G15" s="14">
        <v>2000</v>
      </c>
      <c r="H15" s="4" t="s">
        <v>24</v>
      </c>
      <c r="I15" s="45">
        <f>G15*INDEX('FX &amp; Method'!$B$6:$B$9,MATCH(H15,'FX &amp; Method'!$A$6:$A$9,0))</f>
        <v>2307.2819999999997</v>
      </c>
    </row>
    <row r="16" spans="1:9" x14ac:dyDescent="0.35">
      <c r="A16" s="8" t="s">
        <v>66</v>
      </c>
      <c r="B16" s="8" t="s">
        <v>67</v>
      </c>
      <c r="C16" s="8" t="s">
        <v>68</v>
      </c>
      <c r="D16" s="17" t="s">
        <v>109</v>
      </c>
      <c r="E16" s="9" t="s">
        <v>69</v>
      </c>
      <c r="F16" s="10">
        <f>SUMIF('Not On-Call Detail'!$B:$B,B16,'Not On-Call Detail'!$F:$F)</f>
        <v>8</v>
      </c>
      <c r="G16" s="15">
        <v>750</v>
      </c>
      <c r="H16" s="9" t="s">
        <v>24</v>
      </c>
      <c r="I16" s="46">
        <f>G16*INDEX('FX &amp; Method'!$B$6:$B$9,MATCH(H16,'FX &amp; Method'!$A$6:$A$9,0))</f>
        <v>865.23074999999994</v>
      </c>
    </row>
    <row r="17" spans="1:9" x14ac:dyDescent="0.35">
      <c r="A17" s="3" t="s">
        <v>70</v>
      </c>
      <c r="B17" s="3" t="s">
        <v>71</v>
      </c>
      <c r="C17" s="3" t="s">
        <v>72</v>
      </c>
      <c r="D17" s="17" t="s">
        <v>109</v>
      </c>
      <c r="E17" s="4" t="s">
        <v>24</v>
      </c>
      <c r="F17" s="5">
        <f>SUMIF('Not On-Call Detail'!$B:$B,B17,'Not On-Call Detail'!$F:$F)</f>
        <v>40</v>
      </c>
      <c r="G17" s="14">
        <v>2000</v>
      </c>
      <c r="H17" s="4" t="s">
        <v>24</v>
      </c>
      <c r="I17" s="45">
        <f>G17*INDEX('FX &amp; Method'!$B$6:$B$9,MATCH(H17,'FX &amp; Method'!$A$6:$A$9,0))</f>
        <v>2307.2819999999997</v>
      </c>
    </row>
    <row r="18" spans="1:9" x14ac:dyDescent="0.35">
      <c r="A18" s="8" t="s">
        <v>73</v>
      </c>
      <c r="B18" s="8" t="s">
        <v>74</v>
      </c>
      <c r="C18" s="8" t="s">
        <v>68</v>
      </c>
      <c r="D18" s="17" t="s">
        <v>109</v>
      </c>
      <c r="E18" s="9" t="s">
        <v>69</v>
      </c>
      <c r="F18" s="10">
        <f>SUMIF('Not On-Call Detail'!$B:$B,B18,'Not On-Call Detail'!$F:$F)</f>
        <v>19</v>
      </c>
      <c r="G18" s="15">
        <v>750</v>
      </c>
      <c r="H18" s="9" t="s">
        <v>24</v>
      </c>
      <c r="I18" s="46">
        <f>G18*INDEX('FX &amp; Method'!$B$6:$B$9,MATCH(H18,'FX &amp; Method'!$A$6:$A$9,0))</f>
        <v>865.23074999999994</v>
      </c>
    </row>
    <row r="19" spans="1:9" x14ac:dyDescent="0.35">
      <c r="A19" s="3" t="s">
        <v>75</v>
      </c>
      <c r="B19" s="3" t="s">
        <v>76</v>
      </c>
      <c r="C19" s="3" t="s">
        <v>72</v>
      </c>
      <c r="D19" s="17" t="s">
        <v>109</v>
      </c>
      <c r="E19" s="4" t="s">
        <v>24</v>
      </c>
      <c r="F19" s="5">
        <f>SUMIF('Not On-Call Detail'!$B:$B,B19,'Not On-Call Detail'!$F:$F)</f>
        <v>21</v>
      </c>
      <c r="G19" s="14">
        <v>750</v>
      </c>
      <c r="H19" s="4" t="s">
        <v>24</v>
      </c>
      <c r="I19" s="45">
        <f>G19*INDEX('FX &amp; Method'!$B$6:$B$9,MATCH(H19,'FX &amp; Method'!$A$6:$A$9,0))</f>
        <v>865.23074999999994</v>
      </c>
    </row>
    <row r="20" spans="1:9" x14ac:dyDescent="0.35">
      <c r="A20" s="8" t="s">
        <v>77</v>
      </c>
      <c r="B20" s="8" t="s">
        <v>78</v>
      </c>
      <c r="C20" s="8" t="s">
        <v>79</v>
      </c>
      <c r="D20" s="17" t="s">
        <v>109</v>
      </c>
      <c r="E20" s="9" t="s">
        <v>80</v>
      </c>
      <c r="F20" s="10">
        <f>SUMIF('Not On-Call Detail'!$B:$B,B20,'Not On-Call Detail'!$F:$F)</f>
        <v>11.5</v>
      </c>
      <c r="G20" s="15">
        <v>750</v>
      </c>
      <c r="H20" s="9" t="s">
        <v>24</v>
      </c>
      <c r="I20" s="46">
        <f>G20*INDEX('FX &amp; Method'!$B$6:$B$9,MATCH(H20,'FX &amp; Method'!$A$6:$A$9,0))</f>
        <v>865.23074999999994</v>
      </c>
    </row>
    <row r="21" spans="1:9" x14ac:dyDescent="0.35">
      <c r="A21" s="3" t="s">
        <v>81</v>
      </c>
      <c r="B21" s="3" t="s">
        <v>82</v>
      </c>
      <c r="C21" s="3" t="s">
        <v>83</v>
      </c>
      <c r="D21" s="17" t="s">
        <v>109</v>
      </c>
      <c r="E21" s="4" t="s">
        <v>29</v>
      </c>
      <c r="F21" s="5">
        <f>SUMIF('Not On-Call Detail'!$B:$B,B21,'Not On-Call Detail'!$F:$F)</f>
        <v>2</v>
      </c>
      <c r="G21" s="15">
        <v>200</v>
      </c>
      <c r="H21" s="4" t="s">
        <v>29</v>
      </c>
      <c r="I21" s="46">
        <f>G21*INDEX('FX &amp; Method'!$B$6:$B$9,MATCH(H21,'FX &amp; Method'!$A$6:$A$9,0))</f>
        <v>267.91680000000002</v>
      </c>
    </row>
    <row r="22" spans="1:9" x14ac:dyDescent="0.35">
      <c r="A22" s="8" t="s">
        <v>84</v>
      </c>
      <c r="B22" s="8" t="s">
        <v>85</v>
      </c>
      <c r="C22" s="8" t="s">
        <v>83</v>
      </c>
      <c r="D22" s="17" t="s">
        <v>109</v>
      </c>
      <c r="E22" s="9" t="s">
        <v>29</v>
      </c>
      <c r="F22" s="10">
        <f>SUMIF('Not On-Call Detail'!$B:$B,B22,'Not On-Call Detail'!$F:$F)</f>
        <v>3</v>
      </c>
      <c r="G22" s="15">
        <v>200</v>
      </c>
      <c r="H22" s="9" t="s">
        <v>29</v>
      </c>
      <c r="I22" s="46">
        <f>G22*INDEX('FX &amp; Method'!$B$6:$B$9,MATCH(H22,'FX &amp; Method'!$A$6:$A$9,0))</f>
        <v>267.91680000000002</v>
      </c>
    </row>
    <row r="23" spans="1:9" x14ac:dyDescent="0.35">
      <c r="A23" s="3" t="s">
        <v>86</v>
      </c>
      <c r="B23" s="3" t="s">
        <v>87</v>
      </c>
      <c r="C23" s="3" t="s">
        <v>79</v>
      </c>
      <c r="D23" s="17" t="s">
        <v>109</v>
      </c>
      <c r="E23" s="4" t="s">
        <v>80</v>
      </c>
      <c r="F23" s="5">
        <f>SUMIF('Not On-Call Detail'!$B:$B,B23,'Not On-Call Detail'!$F:$F)</f>
        <v>7</v>
      </c>
      <c r="G23" s="14">
        <v>750</v>
      </c>
      <c r="H23" s="4" t="s">
        <v>24</v>
      </c>
      <c r="I23" s="45">
        <f>G23*INDEX('FX &amp; Method'!$B$6:$B$9,MATCH(H23,'FX &amp; Method'!$A$6:$A$9,0))</f>
        <v>865.23074999999994</v>
      </c>
    </row>
    <row r="24" spans="1:9" x14ac:dyDescent="0.35">
      <c r="A24" s="6" t="s">
        <v>9</v>
      </c>
      <c r="B24" s="6"/>
      <c r="C24" s="6"/>
      <c r="D24" s="6"/>
      <c r="E24" s="6"/>
      <c r="F24" s="11">
        <f>SUM(F5:F23)</f>
        <v>228.5</v>
      </c>
      <c r="G24" s="16"/>
      <c r="H24" s="16"/>
      <c r="I24" s="47">
        <f>SUM(I5:I23)</f>
        <v>14602.971800000003</v>
      </c>
    </row>
    <row r="26" spans="1:9" x14ac:dyDescent="0.35">
      <c r="A26" s="57"/>
      <c r="B26" s="57"/>
      <c r="C26" s="57"/>
      <c r="D26" s="57"/>
      <c r="E26" s="57"/>
      <c r="F26" s="57"/>
      <c r="G26" s="57"/>
    </row>
  </sheetData>
  <mergeCells count="3">
    <mergeCell ref="A1:G1"/>
    <mergeCell ref="A2:G2"/>
    <mergeCell ref="A26:G26"/>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9"/>
  <sheetViews>
    <sheetView showGridLines="0" zoomScaleNormal="100" workbookViewId="0">
      <pane ySplit="4" topLeftCell="A56" activePane="bottomLeft" state="frozen"/>
      <selection pane="bottomLeft" activeCell="I8" sqref="I8"/>
    </sheetView>
  </sheetViews>
  <sheetFormatPr baseColWidth="10" defaultColWidth="8.6328125" defaultRowHeight="14.5" x14ac:dyDescent="0.35"/>
  <cols>
    <col min="1" max="1" width="22" customWidth="1"/>
    <col min="2" max="2" width="34" customWidth="1"/>
    <col min="3" max="3" width="32" customWidth="1"/>
    <col min="4" max="4" width="10" customWidth="1"/>
    <col min="5" max="5" width="13" customWidth="1"/>
    <col min="6" max="6" width="10" customWidth="1"/>
  </cols>
  <sheetData>
    <row r="1" spans="1:6" ht="24" customHeight="1" x14ac:dyDescent="0.35">
      <c r="A1" s="53" t="s">
        <v>88</v>
      </c>
      <c r="B1" s="53"/>
      <c r="C1" s="53"/>
      <c r="D1" s="53"/>
      <c r="E1" s="53"/>
      <c r="F1" s="53"/>
    </row>
    <row r="2" spans="1:6" ht="15.75" customHeight="1" x14ac:dyDescent="0.35">
      <c r="A2" s="56" t="s">
        <v>89</v>
      </c>
      <c r="B2" s="56"/>
      <c r="C2" s="56"/>
      <c r="D2" s="56"/>
      <c r="E2" s="56"/>
      <c r="F2" s="56"/>
    </row>
    <row r="4" spans="1:6" x14ac:dyDescent="0.35">
      <c r="A4" s="2" t="s">
        <v>14</v>
      </c>
      <c r="B4" s="2" t="s">
        <v>15</v>
      </c>
      <c r="C4" s="2" t="s">
        <v>10</v>
      </c>
      <c r="D4" s="2" t="s">
        <v>16</v>
      </c>
      <c r="E4" s="2" t="s">
        <v>90</v>
      </c>
      <c r="F4" s="2" t="s">
        <v>91</v>
      </c>
    </row>
    <row r="5" spans="1:6" x14ac:dyDescent="0.35">
      <c r="A5" s="8" t="s">
        <v>41</v>
      </c>
      <c r="B5" s="8" t="s">
        <v>42</v>
      </c>
      <c r="C5" s="8" t="s">
        <v>43</v>
      </c>
      <c r="D5" s="9" t="s">
        <v>24</v>
      </c>
      <c r="E5" s="9" t="s">
        <v>92</v>
      </c>
      <c r="F5" s="10">
        <v>3.5</v>
      </c>
    </row>
    <row r="6" spans="1:6" x14ac:dyDescent="0.35">
      <c r="A6" s="8" t="s">
        <v>41</v>
      </c>
      <c r="B6" s="8" t="s">
        <v>42</v>
      </c>
      <c r="C6" s="8" t="s">
        <v>43</v>
      </c>
      <c r="D6" s="9" t="s">
        <v>24</v>
      </c>
      <c r="E6" s="9" t="s">
        <v>93</v>
      </c>
      <c r="F6" s="10">
        <v>5</v>
      </c>
    </row>
    <row r="7" spans="1:6" x14ac:dyDescent="0.35">
      <c r="A7" s="3" t="s">
        <v>44</v>
      </c>
      <c r="B7" s="3" t="s">
        <v>45</v>
      </c>
      <c r="C7" s="3" t="s">
        <v>11</v>
      </c>
      <c r="D7" s="4" t="s">
        <v>21</v>
      </c>
      <c r="E7" s="4" t="s">
        <v>93</v>
      </c>
      <c r="F7" s="5">
        <v>5</v>
      </c>
    </row>
    <row r="8" spans="1:6" x14ac:dyDescent="0.35">
      <c r="A8" s="8" t="s">
        <v>46</v>
      </c>
      <c r="B8" s="8" t="s">
        <v>47</v>
      </c>
      <c r="C8" s="8" t="s">
        <v>43</v>
      </c>
      <c r="D8" s="9" t="s">
        <v>24</v>
      </c>
      <c r="E8" s="9" t="s">
        <v>94</v>
      </c>
      <c r="F8" s="10">
        <v>1</v>
      </c>
    </row>
    <row r="9" spans="1:6" x14ac:dyDescent="0.35">
      <c r="A9" s="8" t="s">
        <v>46</v>
      </c>
      <c r="B9" s="8" t="s">
        <v>47</v>
      </c>
      <c r="C9" s="8" t="s">
        <v>43</v>
      </c>
      <c r="D9" s="9" t="s">
        <v>24</v>
      </c>
      <c r="E9" s="9" t="s">
        <v>92</v>
      </c>
      <c r="F9" s="10">
        <v>5</v>
      </c>
    </row>
    <row r="10" spans="1:6" x14ac:dyDescent="0.35">
      <c r="A10" s="8" t="s">
        <v>46</v>
      </c>
      <c r="B10" s="8" t="s">
        <v>47</v>
      </c>
      <c r="C10" s="8" t="s">
        <v>43</v>
      </c>
      <c r="D10" s="9" t="s">
        <v>24</v>
      </c>
      <c r="E10" s="9" t="s">
        <v>93</v>
      </c>
      <c r="F10" s="10">
        <v>1</v>
      </c>
    </row>
    <row r="11" spans="1:6" x14ac:dyDescent="0.35">
      <c r="A11" s="3" t="s">
        <v>48</v>
      </c>
      <c r="B11" s="3" t="s">
        <v>49</v>
      </c>
      <c r="C11" s="3" t="s">
        <v>11</v>
      </c>
      <c r="D11" s="4" t="s">
        <v>21</v>
      </c>
      <c r="E11" s="4" t="s">
        <v>92</v>
      </c>
      <c r="F11" s="5">
        <v>4</v>
      </c>
    </row>
    <row r="12" spans="1:6" x14ac:dyDescent="0.35">
      <c r="A12" s="8" t="s">
        <v>50</v>
      </c>
      <c r="B12" s="8" t="s">
        <v>51</v>
      </c>
      <c r="C12" s="8" t="s">
        <v>11</v>
      </c>
      <c r="D12" s="9" t="s">
        <v>21</v>
      </c>
      <c r="E12" s="9" t="s">
        <v>92</v>
      </c>
      <c r="F12" s="10">
        <v>2</v>
      </c>
    </row>
    <row r="13" spans="1:6" x14ac:dyDescent="0.35">
      <c r="A13" s="8" t="s">
        <v>50</v>
      </c>
      <c r="B13" s="8" t="s">
        <v>51</v>
      </c>
      <c r="C13" s="8" t="s">
        <v>11</v>
      </c>
      <c r="D13" s="9" t="s">
        <v>21</v>
      </c>
      <c r="E13" s="9" t="s">
        <v>92</v>
      </c>
      <c r="F13" s="10">
        <v>3</v>
      </c>
    </row>
    <row r="14" spans="1:6" x14ac:dyDescent="0.35">
      <c r="A14" s="3" t="s">
        <v>52</v>
      </c>
      <c r="B14" s="3" t="s">
        <v>53</v>
      </c>
      <c r="C14" s="3" t="s">
        <v>11</v>
      </c>
      <c r="D14" s="4" t="s">
        <v>21</v>
      </c>
      <c r="E14" s="4" t="s">
        <v>92</v>
      </c>
      <c r="F14" s="5">
        <v>9.5</v>
      </c>
    </row>
    <row r="15" spans="1:6" x14ac:dyDescent="0.35">
      <c r="A15" s="8" t="s">
        <v>54</v>
      </c>
      <c r="B15" s="8" t="s">
        <v>55</v>
      </c>
      <c r="C15" s="8" t="s">
        <v>11</v>
      </c>
      <c r="D15" s="9" t="s">
        <v>21</v>
      </c>
      <c r="E15" s="9" t="s">
        <v>92</v>
      </c>
      <c r="F15" s="10">
        <v>3</v>
      </c>
    </row>
    <row r="16" spans="1:6" x14ac:dyDescent="0.35">
      <c r="A16" s="8" t="s">
        <v>54</v>
      </c>
      <c r="B16" s="8" t="s">
        <v>55</v>
      </c>
      <c r="C16" s="8" t="s">
        <v>11</v>
      </c>
      <c r="D16" s="9" t="s">
        <v>21</v>
      </c>
      <c r="E16" s="9" t="s">
        <v>93</v>
      </c>
      <c r="F16" s="10">
        <v>1</v>
      </c>
    </row>
    <row r="17" spans="1:6" x14ac:dyDescent="0.35">
      <c r="A17" s="3" t="s">
        <v>56</v>
      </c>
      <c r="B17" s="3" t="s">
        <v>57</v>
      </c>
      <c r="C17" s="3" t="s">
        <v>11</v>
      </c>
      <c r="D17" s="4" t="s">
        <v>21</v>
      </c>
      <c r="E17" s="4" t="s">
        <v>92</v>
      </c>
      <c r="F17" s="5">
        <v>5</v>
      </c>
    </row>
    <row r="18" spans="1:6" x14ac:dyDescent="0.35">
      <c r="A18" s="3" t="s">
        <v>56</v>
      </c>
      <c r="B18" s="3" t="s">
        <v>57</v>
      </c>
      <c r="C18" s="3" t="s">
        <v>11</v>
      </c>
      <c r="D18" s="4" t="s">
        <v>21</v>
      </c>
      <c r="E18" s="4" t="s">
        <v>93</v>
      </c>
      <c r="F18" s="5">
        <v>2</v>
      </c>
    </row>
    <row r="19" spans="1:6" x14ac:dyDescent="0.35">
      <c r="A19" s="3" t="s">
        <v>56</v>
      </c>
      <c r="B19" s="3" t="s">
        <v>57</v>
      </c>
      <c r="C19" s="3" t="s">
        <v>11</v>
      </c>
      <c r="D19" s="4" t="s">
        <v>21</v>
      </c>
      <c r="E19" s="4" t="s">
        <v>95</v>
      </c>
      <c r="F19" s="5">
        <v>1</v>
      </c>
    </row>
    <row r="20" spans="1:6" x14ac:dyDescent="0.35">
      <c r="A20" s="8" t="s">
        <v>58</v>
      </c>
      <c r="B20" s="8" t="s">
        <v>59</v>
      </c>
      <c r="C20" s="8" t="s">
        <v>43</v>
      </c>
      <c r="D20" s="9" t="s">
        <v>24</v>
      </c>
      <c r="E20" s="9" t="s">
        <v>92</v>
      </c>
      <c r="F20" s="10">
        <v>2</v>
      </c>
    </row>
    <row r="21" spans="1:6" x14ac:dyDescent="0.35">
      <c r="A21" s="8" t="s">
        <v>58</v>
      </c>
      <c r="B21" s="8" t="s">
        <v>59</v>
      </c>
      <c r="C21" s="8" t="s">
        <v>43</v>
      </c>
      <c r="D21" s="9" t="s">
        <v>24</v>
      </c>
      <c r="E21" s="9" t="s">
        <v>93</v>
      </c>
      <c r="F21" s="10">
        <v>3</v>
      </c>
    </row>
    <row r="22" spans="1:6" x14ac:dyDescent="0.35">
      <c r="A22" s="3" t="s">
        <v>60</v>
      </c>
      <c r="B22" s="3" t="s">
        <v>61</v>
      </c>
      <c r="C22" s="3" t="s">
        <v>43</v>
      </c>
      <c r="D22" s="4" t="s">
        <v>24</v>
      </c>
      <c r="E22" s="4" t="s">
        <v>92</v>
      </c>
      <c r="F22" s="5">
        <v>9</v>
      </c>
    </row>
    <row r="23" spans="1:6" x14ac:dyDescent="0.35">
      <c r="A23" s="8" t="s">
        <v>62</v>
      </c>
      <c r="B23" s="8" t="s">
        <v>63</v>
      </c>
      <c r="C23" s="8" t="s">
        <v>64</v>
      </c>
      <c r="D23" s="9" t="s">
        <v>65</v>
      </c>
      <c r="E23" s="9" t="s">
        <v>96</v>
      </c>
      <c r="F23" s="10">
        <v>2.75</v>
      </c>
    </row>
    <row r="24" spans="1:6" x14ac:dyDescent="0.35">
      <c r="A24" s="8" t="s">
        <v>62</v>
      </c>
      <c r="B24" s="8" t="s">
        <v>63</v>
      </c>
      <c r="C24" s="8" t="s">
        <v>64</v>
      </c>
      <c r="D24" s="9" t="s">
        <v>65</v>
      </c>
      <c r="E24" s="9" t="s">
        <v>94</v>
      </c>
      <c r="F24" s="10">
        <v>3</v>
      </c>
    </row>
    <row r="25" spans="1:6" x14ac:dyDescent="0.35">
      <c r="A25" s="8" t="s">
        <v>62</v>
      </c>
      <c r="B25" s="8" t="s">
        <v>63</v>
      </c>
      <c r="C25" s="8" t="s">
        <v>64</v>
      </c>
      <c r="D25" s="9" t="s">
        <v>65</v>
      </c>
      <c r="E25" s="9" t="s">
        <v>92</v>
      </c>
      <c r="F25" s="10">
        <v>6</v>
      </c>
    </row>
    <row r="26" spans="1:6" x14ac:dyDescent="0.35">
      <c r="A26" s="8" t="s">
        <v>62</v>
      </c>
      <c r="B26" s="8" t="s">
        <v>63</v>
      </c>
      <c r="C26" s="8" t="s">
        <v>64</v>
      </c>
      <c r="D26" s="9" t="s">
        <v>65</v>
      </c>
      <c r="E26" s="9" t="s">
        <v>93</v>
      </c>
      <c r="F26" s="10">
        <v>1</v>
      </c>
    </row>
    <row r="27" spans="1:6" x14ac:dyDescent="0.35">
      <c r="A27" s="8" t="s">
        <v>62</v>
      </c>
      <c r="B27" s="8" t="s">
        <v>63</v>
      </c>
      <c r="C27" s="8" t="s">
        <v>64</v>
      </c>
      <c r="D27" s="9" t="s">
        <v>65</v>
      </c>
      <c r="E27" s="9" t="s">
        <v>93</v>
      </c>
      <c r="F27" s="10">
        <v>7</v>
      </c>
    </row>
    <row r="28" spans="1:6" x14ac:dyDescent="0.35">
      <c r="A28" s="8" t="s">
        <v>62</v>
      </c>
      <c r="B28" s="8" t="s">
        <v>63</v>
      </c>
      <c r="C28" s="8" t="s">
        <v>64</v>
      </c>
      <c r="D28" s="9" t="s">
        <v>65</v>
      </c>
      <c r="E28" s="9" t="s">
        <v>93</v>
      </c>
      <c r="F28" s="10">
        <v>2.5</v>
      </c>
    </row>
    <row r="29" spans="1:6" x14ac:dyDescent="0.35">
      <c r="A29" s="8" t="s">
        <v>62</v>
      </c>
      <c r="B29" s="8" t="s">
        <v>63</v>
      </c>
      <c r="C29" s="8" t="s">
        <v>64</v>
      </c>
      <c r="D29" s="9" t="s">
        <v>65</v>
      </c>
      <c r="E29" s="9" t="s">
        <v>95</v>
      </c>
      <c r="F29" s="10">
        <v>1.75</v>
      </c>
    </row>
    <row r="30" spans="1:6" x14ac:dyDescent="0.35">
      <c r="A30" s="8" t="s">
        <v>62</v>
      </c>
      <c r="B30" s="8" t="s">
        <v>63</v>
      </c>
      <c r="C30" s="8" t="s">
        <v>64</v>
      </c>
      <c r="D30" s="9" t="s">
        <v>65</v>
      </c>
      <c r="E30" s="9" t="s">
        <v>95</v>
      </c>
      <c r="F30" s="10">
        <v>5</v>
      </c>
    </row>
    <row r="31" spans="1:6" x14ac:dyDescent="0.35">
      <c r="A31" s="8" t="s">
        <v>62</v>
      </c>
      <c r="B31" s="8" t="s">
        <v>63</v>
      </c>
      <c r="C31" s="8" t="s">
        <v>64</v>
      </c>
      <c r="D31" s="9" t="s">
        <v>65</v>
      </c>
      <c r="E31" s="9" t="s">
        <v>95</v>
      </c>
      <c r="F31" s="10">
        <v>2</v>
      </c>
    </row>
    <row r="32" spans="1:6" x14ac:dyDescent="0.35">
      <c r="A32" s="8" t="s">
        <v>62</v>
      </c>
      <c r="B32" s="8" t="s">
        <v>63</v>
      </c>
      <c r="C32" s="8" t="s">
        <v>64</v>
      </c>
      <c r="D32" s="9" t="s">
        <v>65</v>
      </c>
      <c r="E32" s="9" t="s">
        <v>97</v>
      </c>
      <c r="F32" s="10">
        <v>7</v>
      </c>
    </row>
    <row r="33" spans="1:6" x14ac:dyDescent="0.35">
      <c r="A33" s="8" t="s">
        <v>62</v>
      </c>
      <c r="B33" s="8" t="s">
        <v>63</v>
      </c>
      <c r="C33" s="8" t="s">
        <v>64</v>
      </c>
      <c r="D33" s="9" t="s">
        <v>65</v>
      </c>
      <c r="E33" s="9" t="s">
        <v>98</v>
      </c>
      <c r="F33" s="10">
        <v>2</v>
      </c>
    </row>
    <row r="34" spans="1:6" x14ac:dyDescent="0.35">
      <c r="A34" s="8" t="s">
        <v>62</v>
      </c>
      <c r="B34" s="8" t="s">
        <v>63</v>
      </c>
      <c r="C34" s="8" t="s">
        <v>64</v>
      </c>
      <c r="D34" s="9" t="s">
        <v>65</v>
      </c>
      <c r="E34" s="9" t="s">
        <v>98</v>
      </c>
      <c r="F34" s="10">
        <v>3.5</v>
      </c>
    </row>
    <row r="35" spans="1:6" x14ac:dyDescent="0.35">
      <c r="A35" s="8" t="s">
        <v>62</v>
      </c>
      <c r="B35" s="8" t="s">
        <v>63</v>
      </c>
      <c r="C35" s="8" t="s">
        <v>64</v>
      </c>
      <c r="D35" s="9" t="s">
        <v>65</v>
      </c>
      <c r="E35" s="9" t="s">
        <v>99</v>
      </c>
      <c r="F35" s="10">
        <v>3</v>
      </c>
    </row>
    <row r="36" spans="1:6" x14ac:dyDescent="0.35">
      <c r="A36" s="8" t="s">
        <v>62</v>
      </c>
      <c r="B36" s="8" t="s">
        <v>63</v>
      </c>
      <c r="C36" s="8" t="s">
        <v>64</v>
      </c>
      <c r="D36" s="9" t="s">
        <v>65</v>
      </c>
      <c r="E36" s="9" t="s">
        <v>100</v>
      </c>
      <c r="F36" s="10">
        <v>4.5</v>
      </c>
    </row>
    <row r="37" spans="1:6" x14ac:dyDescent="0.35">
      <c r="A37" s="8" t="s">
        <v>62</v>
      </c>
      <c r="B37" s="8" t="s">
        <v>63</v>
      </c>
      <c r="C37" s="8" t="s">
        <v>64</v>
      </c>
      <c r="D37" s="9" t="s">
        <v>65</v>
      </c>
      <c r="E37" s="9" t="s">
        <v>101</v>
      </c>
      <c r="F37" s="10">
        <v>1</v>
      </c>
    </row>
    <row r="38" spans="1:6" x14ac:dyDescent="0.35">
      <c r="A38" s="3" t="s">
        <v>66</v>
      </c>
      <c r="B38" s="3" t="s">
        <v>67</v>
      </c>
      <c r="C38" s="3" t="s">
        <v>68</v>
      </c>
      <c r="D38" s="4" t="s">
        <v>69</v>
      </c>
      <c r="E38" s="4" t="s">
        <v>92</v>
      </c>
      <c r="F38" s="5">
        <v>4</v>
      </c>
    </row>
    <row r="39" spans="1:6" x14ac:dyDescent="0.35">
      <c r="A39" s="3" t="s">
        <v>66</v>
      </c>
      <c r="B39" s="3" t="s">
        <v>67</v>
      </c>
      <c r="C39" s="3" t="s">
        <v>68</v>
      </c>
      <c r="D39" s="4" t="s">
        <v>69</v>
      </c>
      <c r="E39" s="4" t="s">
        <v>97</v>
      </c>
      <c r="F39" s="5">
        <v>2</v>
      </c>
    </row>
    <row r="40" spans="1:6" x14ac:dyDescent="0.35">
      <c r="A40" s="3" t="s">
        <v>66</v>
      </c>
      <c r="B40" s="3" t="s">
        <v>67</v>
      </c>
      <c r="C40" s="3" t="s">
        <v>68</v>
      </c>
      <c r="D40" s="4" t="s">
        <v>69</v>
      </c>
      <c r="E40" s="4" t="s">
        <v>98</v>
      </c>
      <c r="F40" s="5">
        <v>2</v>
      </c>
    </row>
    <row r="41" spans="1:6" x14ac:dyDescent="0.35">
      <c r="A41" s="8" t="s">
        <v>70</v>
      </c>
      <c r="B41" s="8" t="s">
        <v>71</v>
      </c>
      <c r="C41" s="8" t="s">
        <v>72</v>
      </c>
      <c r="D41" s="9" t="s">
        <v>24</v>
      </c>
      <c r="E41" s="9" t="s">
        <v>96</v>
      </c>
      <c r="F41" s="10">
        <v>4</v>
      </c>
    </row>
    <row r="42" spans="1:6" x14ac:dyDescent="0.35">
      <c r="A42" s="8" t="s">
        <v>70</v>
      </c>
      <c r="B42" s="8" t="s">
        <v>71</v>
      </c>
      <c r="C42" s="8" t="s">
        <v>72</v>
      </c>
      <c r="D42" s="9" t="s">
        <v>24</v>
      </c>
      <c r="E42" s="9" t="s">
        <v>94</v>
      </c>
      <c r="F42" s="10">
        <v>4</v>
      </c>
    </row>
    <row r="43" spans="1:6" x14ac:dyDescent="0.35">
      <c r="A43" s="8" t="s">
        <v>70</v>
      </c>
      <c r="B43" s="8" t="s">
        <v>71</v>
      </c>
      <c r="C43" s="8" t="s">
        <v>72</v>
      </c>
      <c r="D43" s="9" t="s">
        <v>24</v>
      </c>
      <c r="E43" s="9" t="s">
        <v>92</v>
      </c>
      <c r="F43" s="10">
        <v>3</v>
      </c>
    </row>
    <row r="44" spans="1:6" x14ac:dyDescent="0.35">
      <c r="A44" s="8" t="s">
        <v>70</v>
      </c>
      <c r="B44" s="8" t="s">
        <v>71</v>
      </c>
      <c r="C44" s="8" t="s">
        <v>72</v>
      </c>
      <c r="D44" s="9" t="s">
        <v>24</v>
      </c>
      <c r="E44" s="9" t="s">
        <v>93</v>
      </c>
      <c r="F44" s="10">
        <v>8</v>
      </c>
    </row>
    <row r="45" spans="1:6" x14ac:dyDescent="0.35">
      <c r="A45" s="8" t="s">
        <v>70</v>
      </c>
      <c r="B45" s="8" t="s">
        <v>71</v>
      </c>
      <c r="C45" s="8" t="s">
        <v>72</v>
      </c>
      <c r="D45" s="9" t="s">
        <v>24</v>
      </c>
      <c r="E45" s="9" t="s">
        <v>95</v>
      </c>
      <c r="F45" s="10">
        <v>2</v>
      </c>
    </row>
    <row r="46" spans="1:6" x14ac:dyDescent="0.35">
      <c r="A46" s="8" t="s">
        <v>70</v>
      </c>
      <c r="B46" s="8" t="s">
        <v>71</v>
      </c>
      <c r="C46" s="8" t="s">
        <v>72</v>
      </c>
      <c r="D46" s="9" t="s">
        <v>24</v>
      </c>
      <c r="E46" s="9" t="s">
        <v>97</v>
      </c>
      <c r="F46" s="10">
        <v>6</v>
      </c>
    </row>
    <row r="47" spans="1:6" x14ac:dyDescent="0.35">
      <c r="A47" s="8" t="s">
        <v>70</v>
      </c>
      <c r="B47" s="8" t="s">
        <v>71</v>
      </c>
      <c r="C47" s="8" t="s">
        <v>72</v>
      </c>
      <c r="D47" s="9" t="s">
        <v>24</v>
      </c>
      <c r="E47" s="9" t="s">
        <v>98</v>
      </c>
      <c r="F47" s="10">
        <v>3.5</v>
      </c>
    </row>
    <row r="48" spans="1:6" x14ac:dyDescent="0.35">
      <c r="A48" s="8" t="s">
        <v>70</v>
      </c>
      <c r="B48" s="8" t="s">
        <v>71</v>
      </c>
      <c r="C48" s="8" t="s">
        <v>72</v>
      </c>
      <c r="D48" s="9" t="s">
        <v>24</v>
      </c>
      <c r="E48" s="9" t="s">
        <v>98</v>
      </c>
      <c r="F48" s="10">
        <v>4</v>
      </c>
    </row>
    <row r="49" spans="1:6" x14ac:dyDescent="0.35">
      <c r="A49" s="8" t="s">
        <v>70</v>
      </c>
      <c r="B49" s="8" t="s">
        <v>71</v>
      </c>
      <c r="C49" s="8" t="s">
        <v>72</v>
      </c>
      <c r="D49" s="9" t="s">
        <v>24</v>
      </c>
      <c r="E49" s="9" t="s">
        <v>99</v>
      </c>
      <c r="F49" s="10">
        <v>2.5</v>
      </c>
    </row>
    <row r="50" spans="1:6" x14ac:dyDescent="0.35">
      <c r="A50" s="8" t="s">
        <v>70</v>
      </c>
      <c r="B50" s="8" t="s">
        <v>71</v>
      </c>
      <c r="C50" s="8" t="s">
        <v>72</v>
      </c>
      <c r="D50" s="9" t="s">
        <v>24</v>
      </c>
      <c r="E50" s="9" t="s">
        <v>99</v>
      </c>
      <c r="F50" s="10">
        <v>1</v>
      </c>
    </row>
    <row r="51" spans="1:6" x14ac:dyDescent="0.35">
      <c r="A51" s="8" t="s">
        <v>70</v>
      </c>
      <c r="B51" s="8" t="s">
        <v>71</v>
      </c>
      <c r="C51" s="8" t="s">
        <v>72</v>
      </c>
      <c r="D51" s="9" t="s">
        <v>24</v>
      </c>
      <c r="E51" s="9" t="s">
        <v>99</v>
      </c>
      <c r="F51" s="10">
        <v>2</v>
      </c>
    </row>
    <row r="52" spans="1:6" x14ac:dyDescent="0.35">
      <c r="A52" s="3" t="s">
        <v>73</v>
      </c>
      <c r="B52" s="3" t="s">
        <v>74</v>
      </c>
      <c r="C52" s="3" t="s">
        <v>68</v>
      </c>
      <c r="D52" s="4" t="s">
        <v>69</v>
      </c>
      <c r="E52" s="4" t="s">
        <v>96</v>
      </c>
      <c r="F52" s="5">
        <v>2</v>
      </c>
    </row>
    <row r="53" spans="1:6" x14ac:dyDescent="0.35">
      <c r="A53" s="3" t="s">
        <v>73</v>
      </c>
      <c r="B53" s="3" t="s">
        <v>74</v>
      </c>
      <c r="C53" s="3" t="s">
        <v>68</v>
      </c>
      <c r="D53" s="4" t="s">
        <v>69</v>
      </c>
      <c r="E53" s="4" t="s">
        <v>94</v>
      </c>
      <c r="F53" s="5">
        <v>2</v>
      </c>
    </row>
    <row r="54" spans="1:6" x14ac:dyDescent="0.35">
      <c r="A54" s="3" t="s">
        <v>73</v>
      </c>
      <c r="B54" s="3" t="s">
        <v>74</v>
      </c>
      <c r="C54" s="3" t="s">
        <v>68</v>
      </c>
      <c r="D54" s="4" t="s">
        <v>69</v>
      </c>
      <c r="E54" s="4" t="s">
        <v>92</v>
      </c>
      <c r="F54" s="5">
        <v>4</v>
      </c>
    </row>
    <row r="55" spans="1:6" x14ac:dyDescent="0.35">
      <c r="A55" s="3" t="s">
        <v>73</v>
      </c>
      <c r="B55" s="3" t="s">
        <v>74</v>
      </c>
      <c r="C55" s="3" t="s">
        <v>68</v>
      </c>
      <c r="D55" s="4" t="s">
        <v>69</v>
      </c>
      <c r="E55" s="4" t="s">
        <v>93</v>
      </c>
      <c r="F55" s="5">
        <v>6</v>
      </c>
    </row>
    <row r="56" spans="1:6" x14ac:dyDescent="0.35">
      <c r="A56" s="3" t="s">
        <v>73</v>
      </c>
      <c r="B56" s="3" t="s">
        <v>74</v>
      </c>
      <c r="C56" s="3" t="s">
        <v>68</v>
      </c>
      <c r="D56" s="4" t="s">
        <v>69</v>
      </c>
      <c r="E56" s="4" t="s">
        <v>97</v>
      </c>
      <c r="F56" s="5">
        <v>3</v>
      </c>
    </row>
    <row r="57" spans="1:6" x14ac:dyDescent="0.35">
      <c r="A57" s="3" t="s">
        <v>73</v>
      </c>
      <c r="B57" s="3" t="s">
        <v>74</v>
      </c>
      <c r="C57" s="3" t="s">
        <v>68</v>
      </c>
      <c r="D57" s="4" t="s">
        <v>69</v>
      </c>
      <c r="E57" s="4" t="s">
        <v>98</v>
      </c>
      <c r="F57" s="5">
        <v>2</v>
      </c>
    </row>
    <row r="58" spans="1:6" x14ac:dyDescent="0.35">
      <c r="A58" s="8" t="s">
        <v>75</v>
      </c>
      <c r="B58" s="8" t="s">
        <v>76</v>
      </c>
      <c r="C58" s="8" t="s">
        <v>72</v>
      </c>
      <c r="D58" s="9" t="s">
        <v>24</v>
      </c>
      <c r="E58" s="9" t="s">
        <v>96</v>
      </c>
      <c r="F58" s="10">
        <v>3</v>
      </c>
    </row>
    <row r="59" spans="1:6" x14ac:dyDescent="0.35">
      <c r="A59" s="8" t="s">
        <v>75</v>
      </c>
      <c r="B59" s="8" t="s">
        <v>76</v>
      </c>
      <c r="C59" s="8" t="s">
        <v>72</v>
      </c>
      <c r="D59" s="9" t="s">
        <v>24</v>
      </c>
      <c r="E59" s="9" t="s">
        <v>93</v>
      </c>
      <c r="F59" s="10">
        <v>8.5</v>
      </c>
    </row>
    <row r="60" spans="1:6" x14ac:dyDescent="0.35">
      <c r="A60" s="8" t="s">
        <v>75</v>
      </c>
      <c r="B60" s="8" t="s">
        <v>76</v>
      </c>
      <c r="C60" s="8" t="s">
        <v>72</v>
      </c>
      <c r="D60" s="9" t="s">
        <v>24</v>
      </c>
      <c r="E60" s="9" t="s">
        <v>95</v>
      </c>
      <c r="F60" s="10">
        <v>5.5</v>
      </c>
    </row>
    <row r="61" spans="1:6" x14ac:dyDescent="0.35">
      <c r="A61" s="8" t="s">
        <v>75</v>
      </c>
      <c r="B61" s="8" t="s">
        <v>76</v>
      </c>
      <c r="C61" s="8" t="s">
        <v>72</v>
      </c>
      <c r="D61" s="9" t="s">
        <v>24</v>
      </c>
      <c r="E61" s="9" t="s">
        <v>97</v>
      </c>
      <c r="F61" s="10">
        <v>4</v>
      </c>
    </row>
    <row r="62" spans="1:6" x14ac:dyDescent="0.35">
      <c r="A62" s="3" t="s">
        <v>77</v>
      </c>
      <c r="B62" s="3" t="s">
        <v>78</v>
      </c>
      <c r="C62" s="3" t="s">
        <v>79</v>
      </c>
      <c r="D62" s="4" t="s">
        <v>80</v>
      </c>
      <c r="E62" s="4" t="s">
        <v>94</v>
      </c>
      <c r="F62" s="5">
        <v>5.5</v>
      </c>
    </row>
    <row r="63" spans="1:6" x14ac:dyDescent="0.35">
      <c r="A63" s="3" t="s">
        <v>77</v>
      </c>
      <c r="B63" s="3" t="s">
        <v>78</v>
      </c>
      <c r="C63" s="3" t="s">
        <v>79</v>
      </c>
      <c r="D63" s="4" t="s">
        <v>80</v>
      </c>
      <c r="E63" s="4" t="s">
        <v>92</v>
      </c>
      <c r="F63" s="5">
        <v>2</v>
      </c>
    </row>
    <row r="64" spans="1:6" x14ac:dyDescent="0.35">
      <c r="A64" s="3" t="s">
        <v>77</v>
      </c>
      <c r="B64" s="3" t="s">
        <v>78</v>
      </c>
      <c r="C64" s="3" t="s">
        <v>79</v>
      </c>
      <c r="D64" s="4" t="s">
        <v>80</v>
      </c>
      <c r="E64" s="4" t="s">
        <v>97</v>
      </c>
      <c r="F64" s="5">
        <v>4</v>
      </c>
    </row>
    <row r="65" spans="1:6" x14ac:dyDescent="0.35">
      <c r="A65" s="8" t="s">
        <v>81</v>
      </c>
      <c r="B65" s="8" t="s">
        <v>82</v>
      </c>
      <c r="C65" s="8" t="s">
        <v>83</v>
      </c>
      <c r="D65" s="9" t="s">
        <v>29</v>
      </c>
      <c r="E65" s="9" t="s">
        <v>93</v>
      </c>
      <c r="F65" s="10">
        <v>2</v>
      </c>
    </row>
    <row r="66" spans="1:6" x14ac:dyDescent="0.35">
      <c r="A66" s="3" t="s">
        <v>84</v>
      </c>
      <c r="B66" s="3" t="s">
        <v>85</v>
      </c>
      <c r="C66" s="3" t="s">
        <v>83</v>
      </c>
      <c r="D66" s="4" t="s">
        <v>29</v>
      </c>
      <c r="E66" s="4" t="s">
        <v>93</v>
      </c>
      <c r="F66" s="5">
        <v>3</v>
      </c>
    </row>
    <row r="67" spans="1:6" x14ac:dyDescent="0.35">
      <c r="A67" s="8" t="s">
        <v>86</v>
      </c>
      <c r="B67" s="8" t="s">
        <v>87</v>
      </c>
      <c r="C67" s="8" t="s">
        <v>79</v>
      </c>
      <c r="D67" s="9" t="s">
        <v>80</v>
      </c>
      <c r="E67" s="9" t="s">
        <v>97</v>
      </c>
      <c r="F67" s="10">
        <v>5.5</v>
      </c>
    </row>
    <row r="68" spans="1:6" x14ac:dyDescent="0.35">
      <c r="A68" s="8" t="s">
        <v>86</v>
      </c>
      <c r="B68" s="8" t="s">
        <v>87</v>
      </c>
      <c r="C68" s="8" t="s">
        <v>79</v>
      </c>
      <c r="D68" s="9" t="s">
        <v>80</v>
      </c>
      <c r="E68" s="9" t="s">
        <v>98</v>
      </c>
      <c r="F68" s="10">
        <v>1.5</v>
      </c>
    </row>
    <row r="69" spans="1:6" x14ac:dyDescent="0.35">
      <c r="A69" s="6" t="s">
        <v>9</v>
      </c>
      <c r="B69" s="6"/>
      <c r="C69" s="6"/>
      <c r="D69" s="6"/>
      <c r="E69" s="6"/>
      <c r="F69" s="11">
        <f>SUM(F5:F68)</f>
        <v>228.5</v>
      </c>
    </row>
  </sheetData>
  <mergeCells count="2">
    <mergeCell ref="A1:F1"/>
    <mergeCell ref="A2:F2"/>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Overview</vt:lpstr>
      <vt:lpstr>FX &amp; Method</vt:lpstr>
      <vt:lpstr>On-Call</vt:lpstr>
      <vt:lpstr>Not On-Call</vt:lpstr>
      <vt:lpstr>Not On-Call Detail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Ulrike Liss</cp:lastModifiedBy>
  <cp:revision>0</cp:revision>
  <dcterms:created xsi:type="dcterms:W3CDTF">2026-07-17T14:49:55Z</dcterms:created>
  <dcterms:modified xsi:type="dcterms:W3CDTF">2026-08-25T11:09:41Z</dcterms:modified>
  <dc:language>en-US</dc:language>
</cp:coreProperties>
</file>